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ucamaras\Desktop\"/>
    </mc:Choice>
  </mc:AlternateContent>
  <bookViews>
    <workbookView xWindow="0" yWindow="0" windowWidth="20325" windowHeight="7080" tabRatio="884"/>
  </bookViews>
  <sheets>
    <sheet name="Carátula" sheetId="1" r:id="rId1"/>
    <sheet name="Índice" sheetId="2" r:id="rId2"/>
    <sheet name="Sur" sheetId="26" r:id="rId3"/>
    <sheet name="Arequipa" sheetId="27" r:id="rId4"/>
    <sheet name="Cusco" sheetId="32" r:id="rId5"/>
    <sheet name="Madre de Dios" sheetId="34" r:id="rId6"/>
    <sheet name="Moquegua" sheetId="33" r:id="rId7"/>
    <sheet name="Puno" sheetId="43" r:id="rId8"/>
    <sheet name="Tacna" sheetId="52" r:id="rId9"/>
    <sheet name="RED VIAL 2012-2019" sheetId="49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8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 localSheetId="8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 localSheetId="8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 localSheetId="8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 localSheetId="8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 localSheetId="8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 localSheetId="8">#REF!</definedName>
    <definedName name="Utilid">#REF!</definedName>
  </definedNames>
  <calcPr calcId="152511"/>
</workbook>
</file>

<file path=xl/calcChain.xml><?xml version="1.0" encoding="utf-8"?>
<calcChain xmlns="http://schemas.openxmlformats.org/spreadsheetml/2006/main">
  <c r="Q25" i="49" l="1"/>
  <c r="P22" i="49"/>
  <c r="P25" i="49"/>
  <c r="P78" i="26"/>
  <c r="P79" i="26"/>
  <c r="P80" i="26"/>
  <c r="P77" i="26"/>
  <c r="D26" i="49"/>
  <c r="F15" i="26"/>
  <c r="U98" i="26" l="1"/>
  <c r="U99" i="26"/>
  <c r="U100" i="26"/>
  <c r="U101" i="26"/>
  <c r="U97" i="26"/>
  <c r="T101" i="26"/>
  <c r="T100" i="26"/>
  <c r="T99" i="26"/>
  <c r="T98" i="26"/>
  <c r="T97" i="26"/>
  <c r="U80" i="26"/>
  <c r="U79" i="26"/>
  <c r="U78" i="26"/>
  <c r="U77" i="26"/>
  <c r="T81" i="26"/>
  <c r="T80" i="26"/>
  <c r="T79" i="26"/>
  <c r="T78" i="26"/>
  <c r="T77" i="26"/>
  <c r="U66" i="26"/>
  <c r="U67" i="26"/>
  <c r="U68" i="26"/>
  <c r="U65" i="26"/>
  <c r="T69" i="26"/>
  <c r="T68" i="26"/>
  <c r="T67" i="26"/>
  <c r="T66" i="26"/>
  <c r="T65" i="26"/>
  <c r="P90" i="26"/>
  <c r="P91" i="26"/>
  <c r="P92" i="26"/>
  <c r="P93" i="26"/>
  <c r="P94" i="26"/>
  <c r="P95" i="26"/>
  <c r="P89" i="26"/>
  <c r="O90" i="26"/>
  <c r="O91" i="26"/>
  <c r="O92" i="26"/>
  <c r="O93" i="26"/>
  <c r="O94" i="26"/>
  <c r="O95" i="26"/>
  <c r="O89" i="26"/>
  <c r="N90" i="26"/>
  <c r="N91" i="26"/>
  <c r="N92" i="26"/>
  <c r="N93" i="26"/>
  <c r="N94" i="26"/>
  <c r="N95" i="26"/>
  <c r="N89" i="26"/>
  <c r="O78" i="26"/>
  <c r="O79" i="26"/>
  <c r="O80" i="26"/>
  <c r="O81" i="26"/>
  <c r="O82" i="26"/>
  <c r="O83" i="26"/>
  <c r="O77" i="26"/>
  <c r="N83" i="26"/>
  <c r="N79" i="26"/>
  <c r="N78" i="26"/>
  <c r="N77" i="26"/>
  <c r="L77" i="26"/>
  <c r="P65" i="26"/>
  <c r="O65" i="26"/>
  <c r="N65" i="26"/>
  <c r="P70" i="26"/>
  <c r="K71" i="26"/>
  <c r="J71" i="26"/>
  <c r="I71" i="26"/>
  <c r="H71" i="26"/>
  <c r="G71" i="26"/>
  <c r="L66" i="26"/>
  <c r="L67" i="26"/>
  <c r="L68" i="26"/>
  <c r="L69" i="26"/>
  <c r="L70" i="26"/>
  <c r="L65" i="26"/>
  <c r="L71" i="26" s="1"/>
  <c r="P47" i="26" l="1"/>
  <c r="P48" i="26"/>
  <c r="P49" i="26"/>
  <c r="P50" i="26"/>
  <c r="P51" i="26"/>
  <c r="P52" i="26"/>
  <c r="P46" i="26"/>
  <c r="O47" i="26"/>
  <c r="O48" i="26"/>
  <c r="O49" i="26"/>
  <c r="O50" i="26"/>
  <c r="O51" i="26"/>
  <c r="O52" i="26"/>
  <c r="O46" i="26"/>
  <c r="I47" i="26"/>
  <c r="I48" i="26"/>
  <c r="I49" i="26"/>
  <c r="I50" i="26"/>
  <c r="I51" i="26"/>
  <c r="I52" i="26"/>
  <c r="I46" i="26"/>
  <c r="H47" i="26"/>
  <c r="H48" i="26"/>
  <c r="H49" i="26"/>
  <c r="H50" i="26"/>
  <c r="H51" i="26"/>
  <c r="H52" i="26"/>
  <c r="H46" i="26"/>
  <c r="J38" i="26"/>
  <c r="E40" i="26"/>
  <c r="H38" i="26"/>
  <c r="I32" i="26"/>
  <c r="H32" i="26"/>
  <c r="F26" i="49"/>
  <c r="K20" i="49"/>
  <c r="K21" i="49"/>
  <c r="K22" i="49"/>
  <c r="K23" i="49"/>
  <c r="K24" i="49"/>
  <c r="K25" i="49"/>
  <c r="K19" i="49"/>
  <c r="E20" i="49"/>
  <c r="E21" i="49"/>
  <c r="E22" i="49"/>
  <c r="E23" i="49"/>
  <c r="E24" i="49"/>
  <c r="E25" i="49"/>
  <c r="E19" i="49"/>
  <c r="K6" i="49"/>
  <c r="K7" i="49"/>
  <c r="K8" i="49"/>
  <c r="K9" i="49"/>
  <c r="K10" i="49"/>
  <c r="K11" i="49"/>
  <c r="K5" i="49"/>
  <c r="E6" i="49"/>
  <c r="E7" i="49"/>
  <c r="E8" i="49"/>
  <c r="E9" i="49"/>
  <c r="E10" i="49"/>
  <c r="E11" i="49"/>
  <c r="E5" i="49"/>
  <c r="H12" i="49"/>
  <c r="D12" i="49"/>
  <c r="B12" i="49"/>
  <c r="B10" i="49"/>
  <c r="B8" i="49"/>
  <c r="B7" i="49"/>
  <c r="B6" i="49"/>
  <c r="B5" i="49"/>
  <c r="B11" i="49"/>
  <c r="D11" i="49"/>
  <c r="F11" i="49"/>
  <c r="H11" i="49"/>
  <c r="J11" i="49"/>
  <c r="L11" i="49"/>
  <c r="N11" i="49"/>
  <c r="P11" i="49"/>
  <c r="R11" i="49"/>
  <c r="T11" i="49"/>
  <c r="K25" i="26"/>
  <c r="J14" i="26"/>
  <c r="J13" i="26"/>
  <c r="H14" i="26"/>
  <c r="H13" i="26"/>
  <c r="F14" i="26"/>
  <c r="F13" i="26"/>
  <c r="G25" i="52"/>
  <c r="I25" i="52"/>
  <c r="K24" i="52"/>
  <c r="K23" i="52"/>
  <c r="K22" i="52"/>
  <c r="G25" i="32"/>
  <c r="I25" i="32"/>
  <c r="K22" i="32"/>
  <c r="L14" i="43"/>
  <c r="J15" i="43"/>
  <c r="J15" i="33"/>
  <c r="H15" i="34"/>
  <c r="F15" i="34"/>
  <c r="L13" i="34"/>
  <c r="L13" i="27"/>
  <c r="K25" i="52" l="1"/>
  <c r="B20" i="49"/>
  <c r="F15" i="27"/>
  <c r="H25" i="49"/>
  <c r="H26" i="49" l="1"/>
  <c r="Q20" i="49"/>
  <c r="Q21" i="49"/>
  <c r="Q22" i="49"/>
  <c r="Q23" i="49"/>
  <c r="Q24" i="49"/>
  <c r="M6" i="49"/>
  <c r="M7" i="49"/>
  <c r="M8" i="49"/>
  <c r="M9" i="49"/>
  <c r="M10" i="49"/>
  <c r="M5" i="49"/>
  <c r="B21" i="49" l="1"/>
  <c r="B22" i="49"/>
  <c r="B23" i="49"/>
  <c r="B24" i="49"/>
  <c r="B19" i="49"/>
  <c r="B9" i="49"/>
  <c r="B25" i="49" l="1"/>
  <c r="H95" i="26"/>
  <c r="I95" i="26"/>
  <c r="J95" i="26"/>
  <c r="K95" i="26"/>
  <c r="G95" i="26"/>
  <c r="L90" i="26"/>
  <c r="L91" i="26"/>
  <c r="L92" i="26"/>
  <c r="L93" i="26"/>
  <c r="L94" i="26"/>
  <c r="L89" i="26"/>
  <c r="P81" i="26"/>
  <c r="P82" i="26"/>
  <c r="N80" i="26"/>
  <c r="N81" i="26"/>
  <c r="N82" i="26"/>
  <c r="L78" i="26"/>
  <c r="L83" i="26" s="1"/>
  <c r="L79" i="26"/>
  <c r="L80" i="26"/>
  <c r="L81" i="26"/>
  <c r="L82" i="26"/>
  <c r="K83" i="26"/>
  <c r="H83" i="26"/>
  <c r="I83" i="26"/>
  <c r="J83" i="26"/>
  <c r="G83" i="26"/>
  <c r="P66" i="26"/>
  <c r="P69" i="26"/>
  <c r="O66" i="26"/>
  <c r="O69" i="26"/>
  <c r="O70" i="26"/>
  <c r="N66" i="26"/>
  <c r="N69" i="26"/>
  <c r="N70" i="26"/>
  <c r="L95" i="26" l="1"/>
  <c r="N71" i="26"/>
  <c r="P71" i="26"/>
  <c r="O71" i="26"/>
  <c r="P83" i="26"/>
  <c r="I33" i="26"/>
  <c r="I34" i="26"/>
  <c r="I35" i="26"/>
  <c r="I36" i="26"/>
  <c r="I37" i="26"/>
  <c r="H33" i="26"/>
  <c r="H34" i="26"/>
  <c r="H35" i="26"/>
  <c r="H36" i="26"/>
  <c r="H37" i="26"/>
  <c r="K22" i="27"/>
  <c r="O14" i="26"/>
  <c r="O13" i="26"/>
  <c r="L13" i="43"/>
  <c r="L13" i="32"/>
  <c r="L14" i="27"/>
  <c r="I38" i="26" l="1"/>
  <c r="E54" i="26"/>
  <c r="L14" i="26"/>
  <c r="K22" i="26"/>
  <c r="L13" i="26"/>
  <c r="J24" i="52" l="1"/>
  <c r="H24" i="52"/>
  <c r="H23" i="52"/>
  <c r="H22" i="52"/>
  <c r="H25" i="52" s="1"/>
  <c r="J15" i="52"/>
  <c r="K14" i="52" s="1"/>
  <c r="H15" i="52"/>
  <c r="I14" i="52" s="1"/>
  <c r="F15" i="52"/>
  <c r="G14" i="52" s="1"/>
  <c r="L14" i="52"/>
  <c r="L13" i="52"/>
  <c r="K13" i="52"/>
  <c r="G13" i="52"/>
  <c r="F4" i="52"/>
  <c r="K3" i="52"/>
  <c r="F3" i="52"/>
  <c r="K15" i="52" l="1"/>
  <c r="G15" i="52"/>
  <c r="L15" i="52"/>
  <c r="M13" i="52" s="1"/>
  <c r="L23" i="52"/>
  <c r="I13" i="52"/>
  <c r="I15" i="52" s="1"/>
  <c r="J22" i="52"/>
  <c r="J23" i="52"/>
  <c r="Q19" i="49"/>
  <c r="R25" i="49"/>
  <c r="J25" i="49"/>
  <c r="F25" i="49"/>
  <c r="D25" i="49"/>
  <c r="L14" i="32"/>
  <c r="J25" i="52" l="1"/>
  <c r="J16" i="52"/>
  <c r="F16" i="52"/>
  <c r="H16" i="52"/>
  <c r="L24" i="52"/>
  <c r="L22" i="52"/>
  <c r="M14" i="52"/>
  <c r="M15" i="52" s="1"/>
  <c r="L25" i="52" l="1"/>
  <c r="L16" i="52"/>
  <c r="G25" i="33" l="1"/>
  <c r="T25" i="49" l="1"/>
  <c r="R27" i="49"/>
  <c r="N25" i="49"/>
  <c r="L25" i="49"/>
  <c r="J27" i="49"/>
  <c r="H27" i="49"/>
  <c r="B27" i="49"/>
  <c r="D27" i="49" l="1"/>
  <c r="L27" i="49"/>
  <c r="T27" i="49"/>
  <c r="F27" i="49"/>
  <c r="N27" i="49"/>
  <c r="P27" i="49"/>
  <c r="P26" i="49" l="1"/>
  <c r="N26" i="49"/>
  <c r="L26" i="49" l="1"/>
  <c r="T12" i="49"/>
  <c r="T26" i="49"/>
  <c r="R12" i="49"/>
  <c r="R26" i="49"/>
  <c r="P12" i="49"/>
  <c r="N12" i="49"/>
  <c r="L12" i="49"/>
  <c r="K23" i="26" l="1"/>
  <c r="K24" i="26"/>
  <c r="I25" i="26" l="1"/>
  <c r="G25" i="26"/>
  <c r="H23" i="26" s="1"/>
  <c r="I25" i="43"/>
  <c r="J24" i="43" s="1"/>
  <c r="G25" i="43"/>
  <c r="H23" i="43" s="1"/>
  <c r="K24" i="43"/>
  <c r="K23" i="43"/>
  <c r="K22" i="43"/>
  <c r="K14" i="43"/>
  <c r="H15" i="43"/>
  <c r="F15" i="43"/>
  <c r="G13" i="43" s="1"/>
  <c r="F4" i="43"/>
  <c r="K3" i="43"/>
  <c r="F3" i="43"/>
  <c r="I25" i="34"/>
  <c r="J24" i="34" s="1"/>
  <c r="G25" i="34"/>
  <c r="H24" i="34" s="1"/>
  <c r="K24" i="34"/>
  <c r="K23" i="34"/>
  <c r="K22" i="34"/>
  <c r="J15" i="34"/>
  <c r="K14" i="34" s="1"/>
  <c r="I14" i="34"/>
  <c r="G13" i="34"/>
  <c r="L14" i="34"/>
  <c r="F4" i="34"/>
  <c r="K3" i="34"/>
  <c r="F3" i="34"/>
  <c r="I25" i="33"/>
  <c r="J24" i="33" s="1"/>
  <c r="H24" i="33"/>
  <c r="K24" i="33"/>
  <c r="K23" i="33"/>
  <c r="K22" i="33"/>
  <c r="K14" i="33"/>
  <c r="H15" i="33"/>
  <c r="L15" i="33" s="1"/>
  <c r="F15" i="33"/>
  <c r="L14" i="33"/>
  <c r="L13" i="33"/>
  <c r="F4" i="33"/>
  <c r="K3" i="33"/>
  <c r="F3" i="33"/>
  <c r="J24" i="32"/>
  <c r="H24" i="32"/>
  <c r="K24" i="32"/>
  <c r="K23" i="32"/>
  <c r="K25" i="32" s="1"/>
  <c r="J15" i="32"/>
  <c r="H15" i="32"/>
  <c r="F15" i="32"/>
  <c r="F4" i="32"/>
  <c r="K3" i="32"/>
  <c r="F3" i="32"/>
  <c r="G13" i="26" l="1"/>
  <c r="I13" i="32"/>
  <c r="H15" i="26"/>
  <c r="L15" i="32"/>
  <c r="G14" i="32"/>
  <c r="I27" i="26"/>
  <c r="K13" i="32"/>
  <c r="I14" i="33"/>
  <c r="M13" i="33"/>
  <c r="L23" i="32"/>
  <c r="J24" i="26"/>
  <c r="I14" i="43"/>
  <c r="I13" i="43"/>
  <c r="I13" i="26"/>
  <c r="H22" i="26"/>
  <c r="J22" i="26"/>
  <c r="J23" i="26"/>
  <c r="H24" i="26"/>
  <c r="I14" i="26"/>
  <c r="K13" i="43"/>
  <c r="K15" i="43" s="1"/>
  <c r="K25" i="34"/>
  <c r="L23" i="34" s="1"/>
  <c r="H22" i="43"/>
  <c r="H24" i="43"/>
  <c r="K25" i="43"/>
  <c r="L23" i="43" s="1"/>
  <c r="H22" i="34"/>
  <c r="H23" i="34"/>
  <c r="H23" i="33"/>
  <c r="H23" i="32"/>
  <c r="H22" i="32"/>
  <c r="K13" i="34"/>
  <c r="K15" i="34" s="1"/>
  <c r="K13" i="33"/>
  <c r="K15" i="33" s="1"/>
  <c r="J23" i="32"/>
  <c r="J22" i="32"/>
  <c r="L24" i="32"/>
  <c r="I14" i="32"/>
  <c r="I15" i="32" s="1"/>
  <c r="L15" i="43"/>
  <c r="M13" i="43" s="1"/>
  <c r="G14" i="43"/>
  <c r="G15" i="43" s="1"/>
  <c r="J22" i="43"/>
  <c r="J23" i="43"/>
  <c r="L15" i="34"/>
  <c r="M13" i="34" s="1"/>
  <c r="I13" i="34"/>
  <c r="I15" i="34" s="1"/>
  <c r="G14" i="34"/>
  <c r="G15" i="34" s="1"/>
  <c r="J22" i="34"/>
  <c r="J23" i="34"/>
  <c r="H22" i="33"/>
  <c r="K25" i="33"/>
  <c r="L23" i="33" s="1"/>
  <c r="G13" i="33"/>
  <c r="I13" i="33"/>
  <c r="G14" i="33"/>
  <c r="J22" i="33"/>
  <c r="J23" i="33"/>
  <c r="K14" i="32"/>
  <c r="G13" i="32"/>
  <c r="G15" i="32" s="1"/>
  <c r="H16" i="32"/>
  <c r="H15" i="27"/>
  <c r="G14" i="26" l="1"/>
  <c r="G15" i="26" s="1"/>
  <c r="K15" i="32"/>
  <c r="L22" i="32"/>
  <c r="L25" i="32" s="1"/>
  <c r="I15" i="33"/>
  <c r="I14" i="27"/>
  <c r="H25" i="32"/>
  <c r="I15" i="43"/>
  <c r="I15" i="26"/>
  <c r="L22" i="43"/>
  <c r="L24" i="43"/>
  <c r="L22" i="34"/>
  <c r="L24" i="34"/>
  <c r="J25" i="32"/>
  <c r="H25" i="26"/>
  <c r="J25" i="26"/>
  <c r="H25" i="43"/>
  <c r="H25" i="33"/>
  <c r="H25" i="34"/>
  <c r="L22" i="33"/>
  <c r="G15" i="33"/>
  <c r="F16" i="43"/>
  <c r="J25" i="43"/>
  <c r="J16" i="43"/>
  <c r="M14" i="43"/>
  <c r="M15" i="43" s="1"/>
  <c r="H16" i="43"/>
  <c r="M14" i="34"/>
  <c r="M15" i="34" s="1"/>
  <c r="H16" i="34"/>
  <c r="J25" i="34"/>
  <c r="J16" i="34"/>
  <c r="F16" i="34"/>
  <c r="L24" i="33"/>
  <c r="J16" i="33"/>
  <c r="F16" i="33"/>
  <c r="H16" i="33"/>
  <c r="J25" i="33"/>
  <c r="M14" i="33"/>
  <c r="M15" i="33" s="1"/>
  <c r="J16" i="32"/>
  <c r="M14" i="32"/>
  <c r="F16" i="32"/>
  <c r="M13" i="32"/>
  <c r="I13" i="27"/>
  <c r="I15" i="27" l="1"/>
  <c r="L25" i="43"/>
  <c r="L25" i="34"/>
  <c r="L25" i="33"/>
  <c r="L16" i="33"/>
  <c r="L16" i="32"/>
  <c r="M15" i="32"/>
  <c r="L16" i="43"/>
  <c r="L16" i="34"/>
  <c r="J15" i="27"/>
  <c r="K24" i="27"/>
  <c r="K23" i="27"/>
  <c r="I25" i="27"/>
  <c r="J22" i="27" s="1"/>
  <c r="G25" i="27"/>
  <c r="H24" i="27" s="1"/>
  <c r="L15" i="27" l="1"/>
  <c r="J15" i="26"/>
  <c r="L23" i="26"/>
  <c r="G14" i="27"/>
  <c r="K14" i="27"/>
  <c r="H22" i="27"/>
  <c r="H23" i="27"/>
  <c r="F16" i="27"/>
  <c r="K13" i="27"/>
  <c r="K15" i="27" s="1"/>
  <c r="G13" i="27"/>
  <c r="J23" i="27"/>
  <c r="J24" i="27"/>
  <c r="K25" i="27"/>
  <c r="L23" i="27" s="1"/>
  <c r="K14" i="26" l="1"/>
  <c r="K13" i="26"/>
  <c r="L15" i="26"/>
  <c r="N16" i="26" s="1"/>
  <c r="L22" i="26"/>
  <c r="L24" i="26"/>
  <c r="G15" i="27"/>
  <c r="J16" i="27"/>
  <c r="M14" i="27"/>
  <c r="H16" i="27"/>
  <c r="J25" i="27"/>
  <c r="H25" i="27"/>
  <c r="M13" i="27"/>
  <c r="L24" i="27"/>
  <c r="L22" i="27"/>
  <c r="J16" i="26" l="1"/>
  <c r="M14" i="26"/>
  <c r="H16" i="26"/>
  <c r="F16" i="26"/>
  <c r="M13" i="26"/>
  <c r="K15" i="26"/>
  <c r="M15" i="27"/>
  <c r="L25" i="26"/>
  <c r="L16" i="27"/>
  <c r="L25" i="27"/>
  <c r="L16" i="26" l="1"/>
  <c r="M15" i="26"/>
  <c r="K3" i="27"/>
  <c r="F4" i="27" l="1"/>
  <c r="F3" i="27" l="1"/>
  <c r="J26" i="49" l="1"/>
  <c r="M11" i="49"/>
  <c r="J12" i="49"/>
  <c r="B26" i="49" l="1"/>
</calcChain>
</file>

<file path=xl/sharedStrings.xml><?xml version="1.0" encoding="utf-8"?>
<sst xmlns="http://schemas.openxmlformats.org/spreadsheetml/2006/main" count="890" uniqueCount="199">
  <si>
    <t>Índice</t>
  </si>
  <si>
    <t>Total</t>
  </si>
  <si>
    <t>Part. %</t>
  </si>
  <si>
    <t>1. Infraestructura Vial</t>
  </si>
  <si>
    <t>2. Infraestructura Aeroportuaria</t>
  </si>
  <si>
    <t>Nacional</t>
  </si>
  <si>
    <t>Vecinal</t>
  </si>
  <si>
    <t>Pavimentada</t>
  </si>
  <si>
    <t>No Pavimentada</t>
  </si>
  <si>
    <t>Red Vial Existente</t>
  </si>
  <si>
    <t>Par. %</t>
  </si>
  <si>
    <t>Fuente: MTC                                                                                                                                                            Elaboración: CIE-PERUCÁMARAS</t>
  </si>
  <si>
    <t>RED VIAL</t>
  </si>
  <si>
    <t>Km</t>
  </si>
  <si>
    <t>(Kilometros)</t>
  </si>
  <si>
    <t>Fuente: MTC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</si>
  <si>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Corpac S.A.</t>
  </si>
  <si>
    <t>Aeropuerto</t>
  </si>
  <si>
    <t>Concesionado</t>
  </si>
  <si>
    <t>Administra</t>
  </si>
  <si>
    <t>Titular</t>
  </si>
  <si>
    <t>Tipo</t>
  </si>
  <si>
    <t>Escala</t>
  </si>
  <si>
    <t>Instalación</t>
  </si>
  <si>
    <t>3. Infraestructura Portuaria</t>
  </si>
  <si>
    <t>Marítimo</t>
  </si>
  <si>
    <t>Pública (Cesionado)</t>
  </si>
  <si>
    <t>Privada</t>
  </si>
  <si>
    <t>Puerto</t>
  </si>
  <si>
    <t>Titularidad</t>
  </si>
  <si>
    <t>Ámbito</t>
  </si>
  <si>
    <t>Alcance</t>
  </si>
  <si>
    <t>Fuente: MTC                                                                                                                                                             Elaboración: CIE-PERUCÁMARAS</t>
  </si>
  <si>
    <t>Privado</t>
  </si>
  <si>
    <t>Local</t>
  </si>
  <si>
    <t>Aeródromo</t>
  </si>
  <si>
    <t>Red Vial Departamental</t>
  </si>
  <si>
    <t>Existente</t>
  </si>
  <si>
    <t>% Pavimentado</t>
  </si>
  <si>
    <t>RV Nacional</t>
  </si>
  <si>
    <t>RV Vecinal</t>
  </si>
  <si>
    <t>% de Red Vial Pavimentada</t>
  </si>
  <si>
    <t>Fuente: MTC                                              Elaboración: CIE-PERUCÁMARAS</t>
  </si>
  <si>
    <t>Red Vial Nacional</t>
  </si>
  <si>
    <t>Red Vial Vecinal</t>
  </si>
  <si>
    <t>RV Departamental</t>
  </si>
  <si>
    <t>DEPARTAMENTO</t>
  </si>
  <si>
    <t>LONGITUD TOTAL</t>
  </si>
  <si>
    <t>NACIONAL</t>
  </si>
  <si>
    <t>DEPARTAMENTAL</t>
  </si>
  <si>
    <t>SUB TOTAL</t>
  </si>
  <si>
    <t>SUB-TOTAL</t>
  </si>
  <si>
    <t>Pavimento</t>
  </si>
  <si>
    <t>Región Norte</t>
  </si>
  <si>
    <t>Red Vial Nacional Pavimentada</t>
  </si>
  <si>
    <t>REGIONAL</t>
  </si>
  <si>
    <t>Pública (Concesionado)</t>
  </si>
  <si>
    <t>TOTAL NACIONAL</t>
  </si>
  <si>
    <t>TOTAL</t>
  </si>
  <si>
    <t>Part</t>
  </si>
  <si>
    <r>
      <t>VECINAL</t>
    </r>
    <r>
      <rPr>
        <b/>
        <vertAlign val="superscript"/>
        <sz val="10"/>
        <rFont val="Calibri"/>
        <family val="2"/>
        <scheme val="minor"/>
      </rPr>
      <t>1</t>
    </r>
  </si>
  <si>
    <r>
      <t>VECINAL</t>
    </r>
    <r>
      <rPr>
        <b/>
        <vertAlign val="superscript"/>
        <sz val="10"/>
        <rFont val="Calibri"/>
        <family val="2"/>
        <scheme val="minor"/>
      </rPr>
      <t>1/</t>
    </r>
  </si>
  <si>
    <t>Var. Km 16/12</t>
  </si>
  <si>
    <t>Asfaltada</t>
  </si>
  <si>
    <t>Solución básica</t>
  </si>
  <si>
    <t>Afirmada</t>
  </si>
  <si>
    <t>Sin Afirmar</t>
  </si>
  <si>
    <t>Trocha</t>
  </si>
  <si>
    <t>RV Regional</t>
  </si>
  <si>
    <t>Región \ RVN</t>
  </si>
  <si>
    <t>No Pavimentada                   Afirmada</t>
  </si>
  <si>
    <t>No Pavimentada                   Sin Afirmar</t>
  </si>
  <si>
    <t>No Pavimentada                            Trocha</t>
  </si>
  <si>
    <t>Red Vial Regional Pavimentada</t>
  </si>
  <si>
    <t>Regional</t>
  </si>
  <si>
    <t>Red Vial Existente del Sistema Nacional de Carreteras por superficie de rodadura, 2019</t>
  </si>
  <si>
    <t>Red Vial Existente del Sistema Nacional de Carreteras, 2019</t>
  </si>
  <si>
    <t>Infraestructura Aeroportuaria Operativa, 2018</t>
  </si>
  <si>
    <t>Infraestructura Portuaria, 2018</t>
  </si>
  <si>
    <t>Porcentaje de la Red Vial Pavimentada, 2019</t>
  </si>
  <si>
    <t>Red Vial Vecinal Pavimentada</t>
  </si>
  <si>
    <t>Red Vial Nacional según Clasificador de Rutas - 2019</t>
  </si>
  <si>
    <t>Red Vial Regional según Clasificador de Rutas - 2019</t>
  </si>
  <si>
    <t>Red Vial Vecinal según Clasificador de Rutas - 2019</t>
  </si>
  <si>
    <t>2. CLASIFICADOR DE RUTAS D.S.011-2016-MTC ACTUALIZADA AL 31/12/2019</t>
  </si>
  <si>
    <t xml:space="preserve">Total Nacional </t>
  </si>
  <si>
    <t>RED VIAL 2012-2019</t>
  </si>
  <si>
    <t>Público</t>
  </si>
  <si>
    <t>Helipuerto</t>
  </si>
  <si>
    <t>Aeropuertos Andinos del Perú S.A.</t>
  </si>
  <si>
    <t>Información ampliada del Reporte Regional de la Macro Región Sur - Edición N° 418</t>
  </si>
  <si>
    <t>SUR</t>
  </si>
  <si>
    <t>Arequipa</t>
  </si>
  <si>
    <t>Cusso</t>
  </si>
  <si>
    <t xml:space="preserve">Madre de Dios </t>
  </si>
  <si>
    <t>Moquegua</t>
  </si>
  <si>
    <t>Puno</t>
  </si>
  <si>
    <t>Tacna</t>
  </si>
  <si>
    <t>Cusco</t>
  </si>
  <si>
    <t xml:space="preserve">Moquegua </t>
  </si>
  <si>
    <t>Arequipa: Infraestructura de transportes - 2019</t>
  </si>
  <si>
    <t>Cusco: Infraestructura de transportes - 2019</t>
  </si>
  <si>
    <t>Madre de Dios: Infraestructura de transportes - 2019</t>
  </si>
  <si>
    <t>Moquegua: Infraestructura de transportes - 2019</t>
  </si>
  <si>
    <t>Puno: Infraestructura de transportes - 2019</t>
  </si>
  <si>
    <t>Sur</t>
  </si>
  <si>
    <t xml:space="preserve"> -</t>
  </si>
  <si>
    <t>MR Sur</t>
  </si>
  <si>
    <t xml:space="preserve">Total </t>
  </si>
  <si>
    <t xml:space="preserve">total </t>
  </si>
  <si>
    <t>Departamento</t>
  </si>
  <si>
    <t>Fuente: MTC                                                                                                                                                                                                         Elaboración: CIE-PERUCÁMARAS</t>
  </si>
  <si>
    <t>Fuente: MTC                                                                                                                                                               Elaboración: CIE-PERUCÁMARAS</t>
  </si>
  <si>
    <t>Aero Link Chala</t>
  </si>
  <si>
    <t>Arequipa - Alfredo Rodríguez Ballon</t>
  </si>
  <si>
    <t>Helipuerto Sayla</t>
  </si>
  <si>
    <t>Mollendo</t>
  </si>
  <si>
    <t>Orcopampa</t>
  </si>
  <si>
    <t xml:space="preserve">Aero Link S.A. </t>
  </si>
  <si>
    <t>Municipalidad Distrital de Sayla</t>
  </si>
  <si>
    <t>Municipalidad Provincial de Islay</t>
  </si>
  <si>
    <t>Compañía de Minas Buenaventura S.A.A.</t>
  </si>
  <si>
    <t>Cusco - Tnte. FAP Alejandro Velasco Astete</t>
  </si>
  <si>
    <t>Helipuerto Campamento Base Quincemil</t>
  </si>
  <si>
    <t>Helipuerto Cashiriari 1</t>
  </si>
  <si>
    <t>Helipuerto Cashiriari 3</t>
  </si>
  <si>
    <t>Helipuerto Hp-7</t>
  </si>
  <si>
    <t>Helipuerto Hp-7 Las Malvinas</t>
  </si>
  <si>
    <t>Helipuerto Kinteroni</t>
  </si>
  <si>
    <t>Helipuerto La Peruanita N° 1</t>
  </si>
  <si>
    <t>Helipuerto La Peruanita N° 2</t>
  </si>
  <si>
    <t>Helipuerto La Peruanita N° 3</t>
  </si>
  <si>
    <t>Helipuerto Las Malvinas</t>
  </si>
  <si>
    <t>Helipuerto Mipaya</t>
  </si>
  <si>
    <t>Helipuerto Pagoreni A</t>
  </si>
  <si>
    <t>Helipuerto Pagoreni B</t>
  </si>
  <si>
    <t>Helipuerto Privado N° 2</t>
  </si>
  <si>
    <t>Helipuerto Privado N° 6</t>
  </si>
  <si>
    <t>Helipuerto Privado N° 8</t>
  </si>
  <si>
    <t>Helipuerto Privado N° 9</t>
  </si>
  <si>
    <t>Helipuerto Sagari AX</t>
  </si>
  <si>
    <t>Helipuerto Sagari BX</t>
  </si>
  <si>
    <t>Helipuerto San Martín 1</t>
  </si>
  <si>
    <t>Helipuerto San Martín 3</t>
  </si>
  <si>
    <t>Helipuerto Ticumpinia</t>
  </si>
  <si>
    <t>Kiteni</t>
  </si>
  <si>
    <t>Las Malvinas</t>
  </si>
  <si>
    <t>Nuevo Mundo</t>
  </si>
  <si>
    <t>Patria</t>
  </si>
  <si>
    <t>Yauri</t>
  </si>
  <si>
    <t>Hunt Oil Exploration and Production Company of Peru LLC Sucursal del Perú</t>
  </si>
  <si>
    <t>Pluspetrol Perú Corporation S.A.</t>
  </si>
  <si>
    <t>Repsol Exploración Perú S.A. Sucursal del Perú</t>
  </si>
  <si>
    <t>CNPC Perú S.A.</t>
  </si>
  <si>
    <t>Conduto Perú S.A.C.</t>
  </si>
  <si>
    <t>Cía. Operadora del Gas del Amazonas S.A.C.</t>
  </si>
  <si>
    <t>Municipalidad Provincial de Espinar</t>
  </si>
  <si>
    <t>Iñapari</t>
  </si>
  <si>
    <t>Puerto Maldonado - Padre Aldamiz</t>
  </si>
  <si>
    <t>Madre de Dios</t>
  </si>
  <si>
    <t>Ilo</t>
  </si>
  <si>
    <t>Juliaca - Inca Manco Capac</t>
  </si>
  <si>
    <t>San Rafael</t>
  </si>
  <si>
    <t>Compañía Minsur S.A.</t>
  </si>
  <si>
    <t>Tacna - Crnl. FAP Carlos Ciriani Santa Rosa</t>
  </si>
  <si>
    <t>MATARANI</t>
  </si>
  <si>
    <t>TP MATARANI</t>
  </si>
  <si>
    <t>TP MULTIBOYAS MOLLENDO</t>
  </si>
  <si>
    <t>TERMINAL INTERNACIONAL DEL SUR S.A.</t>
  </si>
  <si>
    <t>CONSORCIO TERMINALES</t>
  </si>
  <si>
    <t>PUERTO MALDONADO</t>
  </si>
  <si>
    <t>TP PUERTO MALDONADO</t>
  </si>
  <si>
    <t>ENAPU S.A.</t>
  </si>
  <si>
    <t>Pública</t>
  </si>
  <si>
    <t>Fluvial</t>
  </si>
  <si>
    <t>ILO</t>
  </si>
  <si>
    <t>TP ENGIE</t>
  </si>
  <si>
    <t>TP ILO</t>
  </si>
  <si>
    <t>TP MULTIBOYAS ILO</t>
  </si>
  <si>
    <t>TP MULTIBOYAS TABLONES</t>
  </si>
  <si>
    <t>TP MULTIBOYAS TLT</t>
  </si>
  <si>
    <t>TP SOUTHERN PERÚ</t>
  </si>
  <si>
    <t>TP TABLONES</t>
  </si>
  <si>
    <t>ENGIE ENERGÍA PERÚ S.A.</t>
  </si>
  <si>
    <t>SOUTHERN PERÚ COPPER CORPORATION SUCURSAL DEL PERÚ</t>
  </si>
  <si>
    <t>TRAMARSA</t>
  </si>
  <si>
    <t>PUNO</t>
  </si>
  <si>
    <t>TP FERROVÌAS PUNO</t>
  </si>
  <si>
    <t>TP JULI</t>
  </si>
  <si>
    <t>TP PUNO</t>
  </si>
  <si>
    <t>FERROVÍAS S.A.</t>
  </si>
  <si>
    <t>Lacustre</t>
  </si>
  <si>
    <t>MUNICIPALIDAD PROVINCIAL DE JULI</t>
  </si>
  <si>
    <t>GOBIERNO REGIONAL DE PUNO</t>
  </si>
  <si>
    <t>Fuente: MTC                                                                                                     Elaboración: CIE-PERUCÁMARAS</t>
  </si>
  <si>
    <t>"Infraestructura de transporte por regiones - 2019"</t>
  </si>
  <si>
    <t>Lunes, 14 de diciembre de 2020</t>
  </si>
  <si>
    <t>Macro Región Sur: Infraestructura de transporte por regiones - 2019</t>
  </si>
  <si>
    <t>Tacna: Infraestructura de transportes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</si>
</sst>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_ * #,##0.00_ ;_ * \-#,##0.00_ ;_ * &quot;-&quot;??_ ;_ @_ "/>
    <numFmt numFmtId="165" formatCode="&quot;S/.&quot;\ #,##0.00_);\(&quot;S/.&quot;\ #,##0.00\)"/>
    <numFmt numFmtId="166" formatCode="_([$€-2]\ * #,##0.00_);_([$€-2]\ * \(#,##0.00\);_([$€-2]\ * &quot;-&quot;??_)"/>
    <numFmt numFmtId="167" formatCode="_(* #,##0.00_);_(* \(#,##0.00\);_(* &quot;-&quot;??_);_(@_)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_ * #,##0.0_ ;_ * \-#,##0.0_ ;_ * &quot;-&quot;??_ ;_ @_ "/>
    <numFmt numFmtId="173" formatCode="0\ 000.0"/>
    <numFmt numFmtId="174" formatCode="0.0"/>
    <numFmt numFmtId="175" formatCode="#,##0.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Cambria"/>
      <family val="1"/>
      <scheme val="major"/>
    </font>
    <font>
      <sz val="9"/>
      <color rgb="FFC00000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0" tint="-0.499984740745262"/>
      <name val="Cambria"/>
      <family val="1"/>
      <scheme val="major"/>
    </font>
    <font>
      <sz val="9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i/>
      <sz val="8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"/>
      <name val="Calibri Light"/>
      <family val="2"/>
    </font>
    <font>
      <sz val="9"/>
      <name val="Calibri Light"/>
      <family val="2"/>
    </font>
    <font>
      <b/>
      <i/>
      <sz val="8"/>
      <color theme="0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</borders>
  <cellStyleXfs count="34">
    <xf numFmtId="0" fontId="0" fillId="0" borderId="0"/>
    <xf numFmtId="0" fontId="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7" fillId="0" borderId="0"/>
    <xf numFmtId="0" fontId="3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21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9" fillId="2" borderId="6" xfId="0" applyFont="1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4" xfId="0" applyFill="1" applyBorder="1"/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1" fillId="2" borderId="9" xfId="0" applyFont="1" applyFill="1" applyBorder="1"/>
    <xf numFmtId="170" fontId="24" fillId="2" borderId="9" xfId="29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71" fontId="21" fillId="2" borderId="9" xfId="0" applyNumberFormat="1" applyFont="1" applyFill="1" applyBorder="1" applyAlignment="1">
      <alignment horizontal="right" vertical="center"/>
    </xf>
    <xf numFmtId="171" fontId="21" fillId="2" borderId="9" xfId="0" applyNumberFormat="1" applyFont="1" applyFill="1" applyBorder="1"/>
    <xf numFmtId="170" fontId="24" fillId="2" borderId="9" xfId="29" applyNumberFormat="1" applyFont="1" applyFill="1" applyBorder="1" applyAlignment="1">
      <alignment horizontal="center"/>
    </xf>
    <xf numFmtId="171" fontId="10" fillId="2" borderId="9" xfId="0" applyNumberFormat="1" applyFont="1" applyFill="1" applyBorder="1" applyAlignment="1">
      <alignment horizontal="right" vertical="center"/>
    </xf>
    <xf numFmtId="171" fontId="10" fillId="2" borderId="9" xfId="0" applyNumberFormat="1" applyFont="1" applyFill="1" applyBorder="1"/>
    <xf numFmtId="170" fontId="22" fillId="2" borderId="9" xfId="29" applyNumberFormat="1" applyFont="1" applyFill="1" applyBorder="1" applyAlignment="1">
      <alignment horizontal="right" vertical="center"/>
    </xf>
    <xf numFmtId="170" fontId="28" fillId="2" borderId="9" xfId="29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/>
    </xf>
    <xf numFmtId="0" fontId="26" fillId="2" borderId="0" xfId="0" applyFont="1" applyFill="1"/>
    <xf numFmtId="0" fontId="26" fillId="2" borderId="0" xfId="0" applyFont="1" applyFill="1" applyBorder="1"/>
    <xf numFmtId="171" fontId="26" fillId="2" borderId="0" xfId="0" applyNumberFormat="1" applyFont="1" applyFill="1"/>
    <xf numFmtId="0" fontId="35" fillId="2" borderId="0" xfId="0" applyFont="1" applyFill="1" applyBorder="1" applyAlignment="1">
      <alignment vertical="center"/>
    </xf>
    <xf numFmtId="0" fontId="9" fillId="2" borderId="5" xfId="0" applyFont="1" applyFill="1" applyBorder="1"/>
    <xf numFmtId="170" fontId="12" fillId="2" borderId="0" xfId="29" applyNumberFormat="1" applyFont="1" applyFill="1"/>
    <xf numFmtId="171" fontId="2" fillId="2" borderId="0" xfId="0" applyNumberFormat="1" applyFont="1" applyFill="1" applyBorder="1" applyAlignment="1">
      <alignment vertical="center"/>
    </xf>
    <xf numFmtId="171" fontId="3" fillId="2" borderId="0" xfId="0" applyNumberFormat="1" applyFont="1" applyFill="1"/>
    <xf numFmtId="171" fontId="3" fillId="2" borderId="0" xfId="0" applyNumberFormat="1" applyFont="1" applyFill="1" applyBorder="1"/>
    <xf numFmtId="171" fontId="3" fillId="2" borderId="18" xfId="0" applyNumberFormat="1" applyFont="1" applyFill="1" applyBorder="1"/>
    <xf numFmtId="171" fontId="17" fillId="2" borderId="0" xfId="0" applyNumberFormat="1" applyFont="1" applyFill="1"/>
    <xf numFmtId="171" fontId="37" fillId="2" borderId="14" xfId="0" applyNumberFormat="1" applyFont="1" applyFill="1" applyBorder="1" applyAlignment="1">
      <alignment horizontal="center" vertical="center" wrapText="1"/>
    </xf>
    <xf numFmtId="171" fontId="37" fillId="2" borderId="14" xfId="0" applyNumberFormat="1" applyFont="1" applyFill="1" applyBorder="1" applyAlignment="1">
      <alignment horizontal="center" vertical="center"/>
    </xf>
    <xf numFmtId="171" fontId="37" fillId="2" borderId="15" xfId="0" applyNumberFormat="1" applyFont="1" applyFill="1" applyBorder="1" applyAlignment="1">
      <alignment horizontal="center" vertical="center" wrapText="1"/>
    </xf>
    <xf numFmtId="171" fontId="37" fillId="2" borderId="16" xfId="0" applyNumberFormat="1" applyFont="1" applyFill="1" applyBorder="1" applyAlignment="1">
      <alignment horizontal="center" vertical="center" wrapText="1"/>
    </xf>
    <xf numFmtId="171" fontId="37" fillId="2" borderId="16" xfId="0" applyNumberFormat="1" applyFont="1" applyFill="1" applyBorder="1" applyAlignment="1">
      <alignment horizontal="center" vertical="center"/>
    </xf>
    <xf numFmtId="171" fontId="37" fillId="2" borderId="17" xfId="0" applyNumberFormat="1" applyFont="1" applyFill="1" applyBorder="1" applyAlignment="1">
      <alignment vertical="center"/>
    </xf>
    <xf numFmtId="171" fontId="3" fillId="2" borderId="0" xfId="29" applyNumberFormat="1" applyFont="1" applyFill="1"/>
    <xf numFmtId="171" fontId="3" fillId="2" borderId="0" xfId="29" applyNumberFormat="1" applyFont="1" applyFill="1" applyBorder="1"/>
    <xf numFmtId="171" fontId="37" fillId="2" borderId="18" xfId="0" applyNumberFormat="1" applyFont="1" applyFill="1" applyBorder="1" applyAlignment="1">
      <alignment horizontal="left" vertical="center"/>
    </xf>
    <xf numFmtId="171" fontId="3" fillId="2" borderId="18" xfId="29" applyNumberFormat="1" applyFont="1" applyFill="1" applyBorder="1"/>
    <xf numFmtId="171" fontId="37" fillId="2" borderId="18" xfId="0" applyNumberFormat="1" applyFont="1" applyFill="1" applyBorder="1" applyAlignment="1">
      <alignment vertical="center"/>
    </xf>
    <xf numFmtId="171" fontId="37" fillId="2" borderId="18" xfId="29" applyNumberFormat="1" applyFont="1" applyFill="1" applyBorder="1" applyAlignment="1">
      <alignment vertical="center"/>
    </xf>
    <xf numFmtId="171" fontId="37" fillId="2" borderId="14" xfId="0" applyNumberFormat="1" applyFont="1" applyFill="1" applyBorder="1" applyAlignment="1">
      <alignment vertical="center" wrapText="1"/>
    </xf>
    <xf numFmtId="171" fontId="37" fillId="2" borderId="15" xfId="0" applyNumberFormat="1" applyFont="1" applyFill="1" applyBorder="1" applyAlignment="1">
      <alignment vertical="center" wrapText="1"/>
    </xf>
    <xf numFmtId="171" fontId="37" fillId="2" borderId="17" xfId="0" applyNumberFormat="1" applyFont="1" applyFill="1" applyBorder="1" applyAlignment="1">
      <alignment horizontal="center" vertical="center"/>
    </xf>
    <xf numFmtId="171" fontId="39" fillId="2" borderId="17" xfId="29" applyNumberFormat="1" applyFont="1" applyFill="1" applyBorder="1" applyAlignment="1">
      <alignment horizontal="center" vertical="center"/>
    </xf>
    <xf numFmtId="171" fontId="40" fillId="2" borderId="17" xfId="29" applyNumberFormat="1" applyFont="1" applyFill="1" applyBorder="1" applyAlignment="1">
      <alignment horizontal="center" vertical="center"/>
    </xf>
    <xf numFmtId="171" fontId="36" fillId="2" borderId="0" xfId="0" applyNumberFormat="1" applyFont="1" applyFill="1" applyBorder="1" applyAlignment="1">
      <alignment horizontal="left" vertical="center"/>
    </xf>
    <xf numFmtId="171" fontId="37" fillId="2" borderId="0" xfId="0" applyNumberFormat="1" applyFont="1" applyFill="1" applyBorder="1" applyAlignment="1">
      <alignment horizontal="right" vertical="center"/>
    </xf>
    <xf numFmtId="171" fontId="39" fillId="2" borderId="0" xfId="29" applyNumberFormat="1" applyFont="1" applyFill="1" applyBorder="1" applyAlignment="1">
      <alignment horizontal="right" vertical="center"/>
    </xf>
    <xf numFmtId="171" fontId="40" fillId="2" borderId="0" xfId="29" applyNumberFormat="1" applyFont="1" applyFill="1" applyBorder="1" applyAlignment="1">
      <alignment horizontal="right" vertical="center"/>
    </xf>
    <xf numFmtId="170" fontId="42" fillId="2" borderId="0" xfId="29" applyNumberFormat="1" applyFont="1" applyFill="1"/>
    <xf numFmtId="0" fontId="41" fillId="4" borderId="0" xfId="33" applyNumberFormat="1" applyFont="1" applyFill="1" applyAlignment="1">
      <alignment horizontal="center"/>
    </xf>
    <xf numFmtId="170" fontId="3" fillId="2" borderId="0" xfId="29" applyNumberFormat="1" applyFont="1" applyFill="1"/>
    <xf numFmtId="171" fontId="43" fillId="2" borderId="0" xfId="0" applyNumberFormat="1" applyFont="1" applyFill="1"/>
    <xf numFmtId="0" fontId="9" fillId="2" borderId="0" xfId="0" applyFont="1" applyFill="1" applyBorder="1"/>
    <xf numFmtId="170" fontId="21" fillId="2" borderId="9" xfId="29" applyNumberFormat="1" applyFont="1" applyFill="1" applyBorder="1"/>
    <xf numFmtId="170" fontId="10" fillId="2" borderId="9" xfId="29" applyNumberFormat="1" applyFont="1" applyFill="1" applyBorder="1"/>
    <xf numFmtId="172" fontId="48" fillId="0" borderId="0" xfId="33" applyNumberFormat="1" applyFont="1" applyFill="1" applyBorder="1" applyAlignment="1">
      <alignment vertical="center"/>
    </xf>
    <xf numFmtId="0" fontId="15" fillId="0" borderId="0" xfId="31" applyFont="1" applyAlignment="1">
      <alignment vertical="center"/>
    </xf>
    <xf numFmtId="0" fontId="46" fillId="2" borderId="0" xfId="0" applyFont="1" applyFill="1"/>
    <xf numFmtId="171" fontId="10" fillId="2" borderId="0" xfId="0" applyNumberFormat="1" applyFont="1" applyFill="1"/>
    <xf numFmtId="170" fontId="22" fillId="2" borderId="10" xfId="29" applyNumberFormat="1" applyFont="1" applyFill="1" applyBorder="1" applyAlignment="1">
      <alignment horizontal="right" vertical="center"/>
    </xf>
    <xf numFmtId="172" fontId="48" fillId="0" borderId="0" xfId="33" applyNumberFormat="1" applyFont="1" applyFill="1"/>
    <xf numFmtId="170" fontId="29" fillId="0" borderId="9" xfId="29" applyNumberFormat="1" applyFont="1" applyFill="1" applyBorder="1"/>
    <xf numFmtId="0" fontId="10" fillId="0" borderId="0" xfId="0" applyFont="1" applyFill="1"/>
    <xf numFmtId="0" fontId="0" fillId="2" borderId="0" xfId="0" applyFont="1" applyFill="1" applyBorder="1"/>
    <xf numFmtId="0" fontId="0" fillId="2" borderId="6" xfId="0" applyFont="1" applyFill="1" applyBorder="1"/>
    <xf numFmtId="170" fontId="49" fillId="2" borderId="9" xfId="29" applyNumberFormat="1" applyFont="1" applyFill="1" applyBorder="1"/>
    <xf numFmtId="0" fontId="49" fillId="2" borderId="0" xfId="0" applyFont="1" applyFill="1"/>
    <xf numFmtId="171" fontId="49" fillId="2" borderId="0" xfId="0" applyNumberFormat="1" applyFont="1" applyFill="1"/>
    <xf numFmtId="170" fontId="49" fillId="2" borderId="0" xfId="29" applyNumberFormat="1" applyFont="1" applyFill="1"/>
    <xf numFmtId="0" fontId="21" fillId="6" borderId="9" xfId="0" applyFont="1" applyFill="1" applyBorder="1" applyAlignment="1">
      <alignment horizontal="center"/>
    </xf>
    <xf numFmtId="171" fontId="25" fillId="6" borderId="9" xfId="0" applyNumberFormat="1" applyFont="1" applyFill="1" applyBorder="1" applyAlignment="1">
      <alignment horizontal="right" vertical="center"/>
    </xf>
    <xf numFmtId="170" fontId="24" fillId="6" borderId="9" xfId="29" applyNumberFormat="1" applyFont="1" applyFill="1" applyBorder="1" applyAlignment="1">
      <alignment vertical="center"/>
    </xf>
    <xf numFmtId="170" fontId="29" fillId="0" borderId="0" xfId="29" applyNumberFormat="1" applyFont="1" applyFill="1" applyBorder="1"/>
    <xf numFmtId="173" fontId="53" fillId="0" borderId="0" xfId="0" applyNumberFormat="1" applyFont="1" applyFill="1"/>
    <xf numFmtId="171" fontId="54" fillId="0" borderId="9" xfId="0" applyNumberFormat="1" applyFont="1" applyFill="1" applyBorder="1" applyAlignment="1">
      <alignment horizontal="right" vertical="center"/>
    </xf>
    <xf numFmtId="171" fontId="53" fillId="0" borderId="0" xfId="0" applyNumberFormat="1" applyFont="1" applyFill="1"/>
    <xf numFmtId="170" fontId="10" fillId="0" borderId="9" xfId="29" applyNumberFormat="1" applyFont="1" applyFill="1" applyBorder="1"/>
    <xf numFmtId="171" fontId="37" fillId="2" borderId="24" xfId="0" applyNumberFormat="1" applyFont="1" applyFill="1" applyBorder="1" applyAlignment="1">
      <alignment horizontal="left" vertical="center"/>
    </xf>
    <xf numFmtId="171" fontId="3" fillId="2" borderId="23" xfId="0" applyNumberFormat="1" applyFont="1" applyFill="1" applyBorder="1"/>
    <xf numFmtId="171" fontId="3" fillId="2" borderId="23" xfId="29" applyNumberFormat="1" applyFont="1" applyFill="1" applyBorder="1"/>
    <xf numFmtId="171" fontId="37" fillId="2" borderId="24" xfId="0" applyNumberFormat="1" applyFont="1" applyFill="1" applyBorder="1" applyAlignment="1">
      <alignment vertical="center"/>
    </xf>
    <xf numFmtId="171" fontId="17" fillId="2" borderId="23" xfId="0" applyNumberFormat="1" applyFont="1" applyFill="1" applyBorder="1"/>
    <xf numFmtId="170" fontId="19" fillId="2" borderId="23" xfId="29" applyNumberFormat="1" applyFont="1" applyFill="1" applyBorder="1"/>
    <xf numFmtId="171" fontId="37" fillId="2" borderId="23" xfId="0" applyNumberFormat="1" applyFont="1" applyFill="1" applyBorder="1" applyAlignment="1">
      <alignment vertical="center"/>
    </xf>
    <xf numFmtId="170" fontId="15" fillId="5" borderId="23" xfId="29" applyNumberFormat="1" applyFont="1" applyFill="1" applyBorder="1"/>
    <xf numFmtId="171" fontId="37" fillId="2" borderId="23" xfId="29" applyNumberFormat="1" applyFont="1" applyFill="1" applyBorder="1" applyAlignment="1">
      <alignment vertical="center"/>
    </xf>
    <xf numFmtId="170" fontId="12" fillId="2" borderId="0" xfId="29" applyNumberFormat="1" applyFont="1" applyFill="1" applyBorder="1"/>
    <xf numFmtId="171" fontId="3" fillId="0" borderId="0" xfId="0" applyNumberFormat="1" applyFont="1" applyFill="1"/>
    <xf numFmtId="0" fontId="21" fillId="7" borderId="9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/>
    </xf>
    <xf numFmtId="170" fontId="24" fillId="8" borderId="9" xfId="29" applyNumberFormat="1" applyFont="1" applyFill="1" applyBorder="1" applyAlignment="1">
      <alignment vertical="center"/>
    </xf>
    <xf numFmtId="170" fontId="24" fillId="8" borderId="2" xfId="29" applyNumberFormat="1" applyFont="1" applyFill="1" applyBorder="1" applyAlignment="1">
      <alignment vertical="center"/>
    </xf>
    <xf numFmtId="0" fontId="21" fillId="7" borderId="2" xfId="0" applyFont="1" applyFill="1" applyBorder="1" applyAlignment="1">
      <alignment horizontal="center"/>
    </xf>
    <xf numFmtId="170" fontId="24" fillId="7" borderId="9" xfId="29" applyNumberFormat="1" applyFont="1" applyFill="1" applyBorder="1" applyAlignment="1">
      <alignment vertical="center"/>
    </xf>
    <xf numFmtId="170" fontId="24" fillId="7" borderId="2" xfId="29" applyNumberFormat="1" applyFont="1" applyFill="1" applyBorder="1" applyAlignment="1">
      <alignment vertical="center"/>
    </xf>
    <xf numFmtId="0" fontId="21" fillId="7" borderId="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/>
    </xf>
    <xf numFmtId="171" fontId="21" fillId="8" borderId="9" xfId="0" applyNumberFormat="1" applyFont="1" applyFill="1" applyBorder="1"/>
    <xf numFmtId="170" fontId="24" fillId="8" borderId="9" xfId="29" applyNumberFormat="1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171" fontId="21" fillId="7" borderId="9" xfId="0" applyNumberFormat="1" applyFont="1" applyFill="1" applyBorder="1"/>
    <xf numFmtId="170" fontId="24" fillId="7" borderId="9" xfId="29" applyNumberFormat="1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171" fontId="10" fillId="8" borderId="9" xfId="0" applyNumberFormat="1" applyFont="1" applyFill="1" applyBorder="1" applyAlignment="1">
      <alignment horizontal="right" vertical="center"/>
    </xf>
    <xf numFmtId="171" fontId="25" fillId="8" borderId="9" xfId="0" applyNumberFormat="1" applyFont="1" applyFill="1" applyBorder="1" applyAlignment="1">
      <alignment horizontal="right" vertical="center"/>
    </xf>
    <xf numFmtId="0" fontId="25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171" fontId="25" fillId="8" borderId="9" xfId="0" applyNumberFormat="1" applyFont="1" applyFill="1" applyBorder="1"/>
    <xf numFmtId="170" fontId="33" fillId="8" borderId="9" xfId="29" applyNumberFormat="1" applyFont="1" applyFill="1" applyBorder="1" applyAlignment="1">
      <alignment horizontal="center"/>
    </xf>
    <xf numFmtId="0" fontId="50" fillId="8" borderId="9" xfId="0" applyFont="1" applyFill="1" applyBorder="1" applyAlignment="1">
      <alignment horizontal="center" vertical="center"/>
    </xf>
    <xf numFmtId="171" fontId="51" fillId="8" borderId="9" xfId="0" applyNumberFormat="1" applyFont="1" applyFill="1" applyBorder="1" applyAlignment="1">
      <alignment horizontal="right" vertical="center"/>
    </xf>
    <xf numFmtId="171" fontId="50" fillId="8" borderId="9" xfId="0" applyNumberFormat="1" applyFont="1" applyFill="1" applyBorder="1" applyAlignment="1">
      <alignment horizontal="right" vertical="center"/>
    </xf>
    <xf numFmtId="0" fontId="52" fillId="8" borderId="0" xfId="0" applyFont="1" applyFill="1"/>
    <xf numFmtId="2" fontId="52" fillId="8" borderId="0" xfId="0" applyNumberFormat="1" applyFont="1" applyFill="1"/>
    <xf numFmtId="0" fontId="0" fillId="7" borderId="0" xfId="0" applyFill="1"/>
    <xf numFmtId="171" fontId="37" fillId="0" borderId="0" xfId="0" applyNumberFormat="1" applyFont="1" applyFill="1" applyBorder="1" applyAlignment="1">
      <alignment horizontal="right" vertical="center"/>
    </xf>
    <xf numFmtId="0" fontId="27" fillId="7" borderId="9" xfId="0" applyFont="1" applyFill="1" applyBorder="1" applyAlignment="1">
      <alignment horizontal="center" vertical="center"/>
    </xf>
    <xf numFmtId="171" fontId="55" fillId="8" borderId="9" xfId="0" applyNumberFormat="1" applyFont="1" applyFill="1" applyBorder="1" applyAlignment="1">
      <alignment horizontal="right" vertical="center"/>
    </xf>
    <xf numFmtId="171" fontId="31" fillId="8" borderId="9" xfId="0" applyNumberFormat="1" applyFont="1" applyFill="1" applyBorder="1" applyAlignment="1">
      <alignment horizontal="right" vertical="center"/>
    </xf>
    <xf numFmtId="170" fontId="28" fillId="8" borderId="9" xfId="29" applyNumberFormat="1" applyFont="1" applyFill="1" applyBorder="1" applyAlignment="1">
      <alignment horizontal="right" vertical="center"/>
    </xf>
    <xf numFmtId="170" fontId="20" fillId="8" borderId="9" xfId="29" applyNumberFormat="1" applyFont="1" applyFill="1" applyBorder="1" applyAlignment="1">
      <alignment horizontal="right" vertical="center"/>
    </xf>
    <xf numFmtId="170" fontId="30" fillId="8" borderId="9" xfId="29" applyNumberFormat="1" applyFont="1" applyFill="1" applyBorder="1"/>
    <xf numFmtId="170" fontId="36" fillId="8" borderId="9" xfId="29" applyNumberFormat="1" applyFont="1" applyFill="1" applyBorder="1"/>
    <xf numFmtId="0" fontId="21" fillId="7" borderId="10" xfId="0" applyFont="1" applyFill="1" applyBorder="1" applyAlignment="1">
      <alignment horizontal="center" vertical="center"/>
    </xf>
    <xf numFmtId="170" fontId="56" fillId="8" borderId="10" xfId="29" applyNumberFormat="1" applyFont="1" applyFill="1" applyBorder="1" applyAlignment="1">
      <alignment horizontal="right" vertical="center"/>
    </xf>
    <xf numFmtId="0" fontId="25" fillId="8" borderId="19" xfId="0" applyFont="1" applyFill="1" applyBorder="1" applyAlignment="1">
      <alignment horizontal="center"/>
    </xf>
    <xf numFmtId="170" fontId="60" fillId="8" borderId="9" xfId="29" applyNumberFormat="1" applyFont="1" applyFill="1" applyBorder="1" applyAlignment="1">
      <alignment horizontal="right" vertical="center"/>
    </xf>
    <xf numFmtId="170" fontId="10" fillId="2" borderId="9" xfId="29" applyNumberFormat="1" applyFont="1" applyFill="1" applyBorder="1" applyAlignment="1">
      <alignment horizontal="center"/>
    </xf>
    <xf numFmtId="170" fontId="21" fillId="0" borderId="9" xfId="29" applyNumberFormat="1" applyFont="1" applyFill="1" applyBorder="1"/>
    <xf numFmtId="0" fontId="10" fillId="7" borderId="9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/>
    </xf>
    <xf numFmtId="171" fontId="36" fillId="8" borderId="9" xfId="0" applyNumberFormat="1" applyFont="1" applyFill="1" applyBorder="1"/>
    <xf numFmtId="0" fontId="21" fillId="7" borderId="13" xfId="0" applyFont="1" applyFill="1" applyBorder="1" applyAlignment="1">
      <alignment horizontal="center" vertical="center" wrapText="1"/>
    </xf>
    <xf numFmtId="170" fontId="25" fillId="8" borderId="9" xfId="29" applyNumberFormat="1" applyFont="1" applyFill="1" applyBorder="1"/>
    <xf numFmtId="0" fontId="21" fillId="8" borderId="10" xfId="0" applyFont="1" applyFill="1" applyBorder="1" applyAlignment="1">
      <alignment horizontal="center" vertical="center"/>
    </xf>
    <xf numFmtId="171" fontId="10" fillId="8" borderId="9" xfId="0" applyNumberFormat="1" applyFont="1" applyFill="1" applyBorder="1"/>
    <xf numFmtId="170" fontId="21" fillId="8" borderId="9" xfId="29" applyNumberFormat="1" applyFont="1" applyFill="1" applyBorder="1"/>
    <xf numFmtId="174" fontId="49" fillId="2" borderId="0" xfId="0" applyNumberFormat="1" applyFont="1" applyFill="1"/>
    <xf numFmtId="0" fontId="61" fillId="2" borderId="0" xfId="0" applyFont="1" applyFill="1"/>
    <xf numFmtId="0" fontId="12" fillId="2" borderId="2" xfId="0" applyFont="1" applyFill="1" applyBorder="1" applyAlignment="1">
      <alignment vertical="center"/>
    </xf>
    <xf numFmtId="0" fontId="59" fillId="2" borderId="9" xfId="31" applyFont="1" applyFill="1" applyBorder="1" applyAlignment="1">
      <alignment horizontal="center"/>
    </xf>
    <xf numFmtId="1" fontId="59" fillId="2" borderId="9" xfId="31" applyNumberFormat="1" applyFont="1" applyFill="1" applyBorder="1" applyAlignment="1">
      <alignment horizontal="left" vertical="center"/>
    </xf>
    <xf numFmtId="0" fontId="21" fillId="7" borderId="13" xfId="0" applyFont="1" applyFill="1" applyBorder="1" applyAlignment="1">
      <alignment horizontal="center" vertical="center"/>
    </xf>
    <xf numFmtId="0" fontId="15" fillId="0" borderId="11" xfId="31" applyFont="1" applyBorder="1" applyAlignment="1">
      <alignment vertical="center"/>
    </xf>
    <xf numFmtId="0" fontId="15" fillId="0" borderId="9" xfId="31" applyFont="1" applyBorder="1" applyAlignment="1">
      <alignment vertical="center"/>
    </xf>
    <xf numFmtId="0" fontId="25" fillId="2" borderId="1" xfId="0" applyFont="1" applyFill="1" applyBorder="1"/>
    <xf numFmtId="170" fontId="46" fillId="2" borderId="9" xfId="29" applyNumberFormat="1" applyFont="1" applyFill="1" applyBorder="1"/>
    <xf numFmtId="170" fontId="22" fillId="8" borderId="9" xfId="29" applyNumberFormat="1" applyFont="1" applyFill="1" applyBorder="1" applyAlignment="1">
      <alignment vertical="center"/>
    </xf>
    <xf numFmtId="4" fontId="3" fillId="2" borderId="0" xfId="0" applyNumberFormat="1" applyFont="1" applyFill="1"/>
    <xf numFmtId="175" fontId="3" fillId="2" borderId="0" xfId="0" applyNumberFormat="1" applyFont="1" applyFill="1"/>
    <xf numFmtId="175" fontId="3" fillId="2" borderId="0" xfId="0" applyNumberFormat="1" applyFont="1" applyFill="1" applyBorder="1"/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44" fillId="7" borderId="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47" fillId="8" borderId="9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57" fillId="7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58" fillId="2" borderId="9" xfId="31" applyFont="1" applyFill="1" applyBorder="1" applyAlignment="1">
      <alignment horizontal="left" vertical="center"/>
    </xf>
    <xf numFmtId="0" fontId="15" fillId="0" borderId="2" xfId="31" applyFont="1" applyBorder="1" applyAlignment="1">
      <alignment horizontal="left" vertical="center" wrapText="1"/>
    </xf>
    <xf numFmtId="0" fontId="15" fillId="0" borderId="1" xfId="31" applyFont="1" applyBorder="1" applyAlignment="1">
      <alignment horizontal="left" vertical="center" wrapText="1"/>
    </xf>
    <xf numFmtId="0" fontId="21" fillId="7" borderId="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15" fillId="0" borderId="9" xfId="31" applyFont="1" applyBorder="1" applyAlignment="1">
      <alignment horizontal="left" vertical="center" wrapText="1"/>
    </xf>
    <xf numFmtId="0" fontId="58" fillId="2" borderId="10" xfId="31" applyFont="1" applyFill="1" applyBorder="1" applyAlignment="1">
      <alignment horizontal="left" vertical="center"/>
    </xf>
    <xf numFmtId="0" fontId="58" fillId="2" borderId="11" xfId="31" applyFont="1" applyFill="1" applyBorder="1" applyAlignment="1">
      <alignment horizontal="left" vertical="center"/>
    </xf>
    <xf numFmtId="171" fontId="37" fillId="2" borderId="14" xfId="0" applyNumberFormat="1" applyFont="1" applyFill="1" applyBorder="1" applyAlignment="1">
      <alignment horizontal="center" vertical="center"/>
    </xf>
    <xf numFmtId="171" fontId="37" fillId="2" borderId="14" xfId="0" applyNumberFormat="1" applyFont="1" applyFill="1" applyBorder="1" applyAlignment="1">
      <alignment horizontal="center" vertical="center" wrapText="1"/>
    </xf>
    <xf numFmtId="171" fontId="37" fillId="2" borderId="15" xfId="0" applyNumberFormat="1" applyFont="1" applyFill="1" applyBorder="1" applyAlignment="1">
      <alignment horizontal="center" vertical="center" wrapText="1"/>
    </xf>
    <xf numFmtId="171" fontId="3" fillId="2" borderId="0" xfId="0" applyNumberFormat="1" applyFont="1" applyFill="1" applyAlignment="1">
      <alignment horizontal="center" vertical="center" wrapText="1"/>
    </xf>
    <xf numFmtId="171" fontId="37" fillId="2" borderId="15" xfId="0" applyNumberFormat="1" applyFont="1" applyFill="1" applyBorder="1" applyAlignment="1">
      <alignment horizontal="center" vertical="center"/>
    </xf>
  </cellXfs>
  <cellStyles count="34">
    <cellStyle name="Euro" xfId="3"/>
    <cellStyle name="Euro 2" xfId="4"/>
    <cellStyle name="Euro 2 2" xfId="5"/>
    <cellStyle name="Hipervínculo" xfId="1" builtinId="8"/>
    <cellStyle name="Hipervínculo 2" xfId="32"/>
    <cellStyle name="Millares" xfId="33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2 2" xfId="31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100" b="1" i="0" u="none" strike="noStrike" baseline="0">
                <a:effectLst/>
              </a:rPr>
              <a:t>Macro Región Su:</a:t>
            </a:r>
            <a:r>
              <a:rPr lang="en-US" sz="1100" b="1"/>
              <a:t>Porcentaje de la Red Vial Existente Pavimentada, 2019 </a:t>
            </a:r>
          </a:p>
        </c:rich>
      </c:tx>
      <c:layout>
        <c:manualLayout>
          <c:xMode val="edge"/>
          <c:yMode val="edge"/>
          <c:x val="0.16443377474896101"/>
          <c:y val="3.74970302766912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14732332464391"/>
          <c:y val="0.26950253512965378"/>
          <c:w val="0.87243822382900504"/>
          <c:h val="0.62205381944444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Sur!$U$29</c:f>
              <c:strCache>
                <c:ptCount val="1"/>
                <c:pt idx="0">
                  <c:v>Red Vial Nacional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Sur!$T$30:$T$35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 </c:v>
                </c:pt>
                <c:pt idx="3">
                  <c:v>Moquegua 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Sur!$U$30:$U$35</c:f>
              <c:numCache>
                <c:formatCode>0.0%</c:formatCode>
                <c:ptCount val="6"/>
                <c:pt idx="0">
                  <c:v>0.8119786006240266</c:v>
                </c:pt>
                <c:pt idx="1">
                  <c:v>0.79938832117218939</c:v>
                </c:pt>
                <c:pt idx="2">
                  <c:v>1</c:v>
                </c:pt>
                <c:pt idx="3">
                  <c:v>1</c:v>
                </c:pt>
                <c:pt idx="4">
                  <c:v>0.89352187940867356</c:v>
                </c:pt>
                <c:pt idx="5">
                  <c:v>0.91923444248578112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E5-4244-969B-D834276667FE}"/>
            </c:ext>
          </c:extLst>
        </c:ser>
        <c:ser>
          <c:idx val="1"/>
          <c:order val="1"/>
          <c:tx>
            <c:strRef>
              <c:f>Sur!$V$29</c:f>
              <c:strCache>
                <c:ptCount val="1"/>
                <c:pt idx="0">
                  <c:v>Red Vial Departamental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478257147907806E-17"/>
                  <c:y val="-2.20773576705781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23-4E8C-8915-35660C2A706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4341006711396933E-3"/>
                  <c:y val="-1.10386788352890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23-4E8C-8915-35660C2A706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chemeClr val="accent6">
                        <a:lumMod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Sur!$T$30:$T$35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 </c:v>
                </c:pt>
                <c:pt idx="3">
                  <c:v>Moquegua 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Sur!$V$30:$V$35</c:f>
              <c:numCache>
                <c:formatCode>0.0%</c:formatCode>
                <c:ptCount val="6"/>
                <c:pt idx="0">
                  <c:v>0.56248171700656024</c:v>
                </c:pt>
                <c:pt idx="1">
                  <c:v>0.20138887402228267</c:v>
                </c:pt>
                <c:pt idx="2">
                  <c:v>6.8768953376532075E-3</c:v>
                </c:pt>
                <c:pt idx="3">
                  <c:v>0.12968445566203446</c:v>
                </c:pt>
                <c:pt idx="4">
                  <c:v>0.17065072452573105</c:v>
                </c:pt>
                <c:pt idx="5">
                  <c:v>0.17358036691552448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E5-4244-969B-D834276667FE}"/>
            </c:ext>
          </c:extLst>
        </c:ser>
        <c:ser>
          <c:idx val="2"/>
          <c:order val="2"/>
          <c:tx>
            <c:strRef>
              <c:f>Sur!$W$29</c:f>
              <c:strCache>
                <c:ptCount val="1"/>
                <c:pt idx="0">
                  <c:v>Red Vial Vecinal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211126816041165E-2"/>
                  <c:y val="1.32290308561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29884134610773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6859768269221546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761612161521287E-2"/>
                  <c:y val="1.32290308561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5E5-4244-969B-D834276667F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Sur!$T$30:$T$35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 </c:v>
                </c:pt>
                <c:pt idx="3">
                  <c:v>Moquegua 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Sur!$W$30:$W$35</c:f>
              <c:numCache>
                <c:formatCode>0.0%</c:formatCode>
                <c:ptCount val="6"/>
                <c:pt idx="0">
                  <c:v>7.0552947567748117E-2</c:v>
                </c:pt>
                <c:pt idx="1">
                  <c:v>2.4051419721267276E-2</c:v>
                </c:pt>
                <c:pt idx="2">
                  <c:v>5.0204423319307953E-3</c:v>
                </c:pt>
                <c:pt idx="3">
                  <c:v>0.62392553654005756</c:v>
                </c:pt>
                <c:pt idx="4">
                  <c:v>4.8048960478022209E-3</c:v>
                </c:pt>
                <c:pt idx="5">
                  <c:v>0.1169462023955289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5E5-4244-969B-D834276667FE}"/>
            </c:ext>
          </c:extLst>
        </c:ser>
        <c:ser>
          <c:idx val="3"/>
          <c:order val="3"/>
          <c:tx>
            <c:strRef>
              <c:f>Sur!$X$29</c:f>
              <c:strCache>
                <c:ptCount val="1"/>
              </c:strCache>
            </c:strRef>
          </c:tx>
          <c:invertIfNegative val="0"/>
          <c:cat>
            <c:strRef>
              <c:f>Sur!$T$30:$T$35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 </c:v>
                </c:pt>
                <c:pt idx="3">
                  <c:v>Moquegua 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Sur!$X$30:$X$35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23-4E8C-8915-35660C2A7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41936"/>
        <c:axId val="105876200"/>
      </c:barChart>
      <c:catAx>
        <c:axId val="10454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MX"/>
          </a:p>
        </c:txPr>
        <c:crossAx val="105876200"/>
        <c:crosses val="autoZero"/>
        <c:auto val="1"/>
        <c:lblAlgn val="ctr"/>
        <c:lblOffset val="100"/>
        <c:noMultiLvlLbl val="0"/>
      </c:catAx>
      <c:valAx>
        <c:axId val="105876200"/>
        <c:scaling>
          <c:orientation val="minMax"/>
          <c:max val="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MX"/>
          </a:p>
        </c:txPr>
        <c:crossAx val="104541936"/>
        <c:crosses val="autoZero"/>
        <c:crossBetween val="between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7.2053872429045068E-2"/>
          <c:y val="0.11729450963349268"/>
          <c:w val="0.88549267455082636"/>
          <c:h val="6.8586991163262348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Nacional  (7,049.1</a:t>
            </a:r>
            <a:r>
              <a:rPr lang="en-US" sz="75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Km)</a:t>
            </a:r>
          </a:p>
        </c:rich>
      </c:tx>
      <c:layout>
        <c:manualLayout>
          <c:xMode val="edge"/>
          <c:yMode val="edge"/>
          <c:x val="0.25475044132396452"/>
          <c:y val="0.11791356396778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5609661970039969"/>
          <c:y val="0.43330208333333331"/>
          <c:w val="0.28780676059920063"/>
          <c:h val="0.54067777777777781"/>
        </c:manualLayout>
      </c:layout>
      <c:pieChart>
        <c:varyColors val="1"/>
        <c:ser>
          <c:idx val="0"/>
          <c:order val="0"/>
          <c:tx>
            <c:strRef>
              <c:f>Sur!$T$9</c:f>
              <c:strCache>
                <c:ptCount val="1"/>
                <c:pt idx="0">
                  <c:v>RV Nacional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7B-4CA3-8C44-8B8FAAF681F7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7B-4CA3-8C44-8B8FAAF681F7}"/>
              </c:ext>
            </c:extLst>
          </c:dPt>
          <c:dLbls>
            <c:dLbl>
              <c:idx val="0"/>
              <c:layout>
                <c:manualLayout>
                  <c:x val="-9.3452742963219138E-3"/>
                  <c:y val="4.030381504306428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7B-4CA3-8C44-8B8FAAF681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9661451077790716E-2"/>
                  <c:y val="-7.7791351752347346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7B-4CA3-8C44-8B8FAAF681F7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Sur!$S$10:$S$11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Sur!$T$10:$T$11</c:f>
              <c:numCache>
                <c:formatCode>#,##0.0</c:formatCode>
                <c:ptCount val="2"/>
                <c:pt idx="0">
                  <c:v>6093.6619999999994</c:v>
                </c:pt>
                <c:pt idx="1">
                  <c:v>955.40800000000002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7B-4CA3-8C44-8B8FAAF681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Regional 8,648.4 Km)</a:t>
            </a:r>
          </a:p>
        </c:rich>
      </c:tx>
      <c:layout>
        <c:manualLayout>
          <c:xMode val="edge"/>
          <c:yMode val="edge"/>
          <c:x val="0.23217167997885158"/>
          <c:y val="0.10825256556442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5630908562072111"/>
          <c:y val="0.4421215277777778"/>
          <c:w val="0.28738182875855789"/>
          <c:h val="0.54067777777777781"/>
        </c:manualLayout>
      </c:layout>
      <c:pieChart>
        <c:varyColors val="1"/>
        <c:ser>
          <c:idx val="0"/>
          <c:order val="0"/>
          <c:tx>
            <c:strRef>
              <c:f>Sur!$T$12</c:f>
              <c:strCache>
                <c:ptCount val="1"/>
                <c:pt idx="0">
                  <c:v>RV Departamental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D3-4EC5-8C23-86185BDCA865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9D3-4EC5-8C23-86185BDCA865}"/>
              </c:ext>
            </c:extLst>
          </c:dPt>
          <c:dLbls>
            <c:dLbl>
              <c:idx val="0"/>
              <c:layout>
                <c:manualLayout>
                  <c:x val="-6.3900771948639301E-2"/>
                  <c:y val="0.14810303721364154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9D3-4EC5-8C23-86185BDCA86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643408534742275E-2"/>
                  <c:y val="-0.16455893023737958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9D3-4EC5-8C23-86185BDCA86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Sur!$S$13:$S$14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Sur!$T$13:$T$14</c:f>
              <c:numCache>
                <c:formatCode>#,##0.0</c:formatCode>
                <c:ptCount val="2"/>
                <c:pt idx="0">
                  <c:v>2152.39</c:v>
                </c:pt>
                <c:pt idx="1">
                  <c:v>6495.9759999999997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D3-4EC5-8C23-86185BDCA8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02809153347876"/>
          <c:y val="0.72548250312073581"/>
          <c:w val="0.14639296296296297"/>
          <c:h val="0.27448680555555555"/>
        </c:manualLayout>
      </c:layout>
      <c:pieChart>
        <c:varyColors val="1"/>
        <c:ser>
          <c:idx val="0"/>
          <c:order val="0"/>
          <c:tx>
            <c:strRef>
              <c:f>Sur!$T$15</c:f>
              <c:strCache>
                <c:ptCount val="1"/>
                <c:pt idx="0">
                  <c:v>RV Vecinal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36-4BCE-9E1A-A6F4F5FE198A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36-4BCE-9E1A-A6F4F5FE198A}"/>
              </c:ext>
            </c:extLst>
          </c:dPt>
          <c:cat>
            <c:strRef>
              <c:f>Sur!$S$16:$S$17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Sur!$T$16:$T$17</c:f>
              <c:numCache>
                <c:formatCode>#,##0.0</c:formatCode>
                <c:ptCount val="2"/>
                <c:pt idx="0">
                  <c:v>1740.1699999999996</c:v>
                </c:pt>
                <c:pt idx="1">
                  <c:v>30533.742000000002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36-4BCE-9E1A-A6F4F5FE1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30971863258963772"/>
          <c:y val="0.31899136919643906"/>
          <c:w val="0.42748054410077646"/>
          <c:h val="0.22142277192230703"/>
        </c:manualLayout>
      </c:layout>
      <c:overlay val="0"/>
      <c:spPr>
        <a:noFill/>
        <a:ln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Vecinal (32,273.9</a:t>
            </a:r>
            <a:r>
              <a:rPr lang="en-US" sz="75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Km)</a:t>
            </a:r>
          </a:p>
        </c:rich>
      </c:tx>
      <c:layout>
        <c:manualLayout>
          <c:xMode val="edge"/>
          <c:yMode val="edge"/>
          <c:x val="0.25475044132396452"/>
          <c:y val="0.11791356396778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5609661970039969"/>
          <c:y val="0.43330208333333331"/>
          <c:w val="0.28780676059920063"/>
          <c:h val="0.54067777777777781"/>
        </c:manualLayout>
      </c:layout>
      <c:pieChart>
        <c:varyColors val="1"/>
        <c:ser>
          <c:idx val="0"/>
          <c:order val="0"/>
          <c:tx>
            <c:strRef>
              <c:f>Sur!$T$15</c:f>
              <c:strCache>
                <c:ptCount val="1"/>
                <c:pt idx="0">
                  <c:v>RV Vecinal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92-4B4F-AB7F-708FE2BAA4DB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92-4B4F-AB7F-708FE2BAA4DB}"/>
              </c:ext>
            </c:extLst>
          </c:dPt>
          <c:dLbls>
            <c:dLbl>
              <c:idx val="0"/>
              <c:layout>
                <c:manualLayout>
                  <c:x val="-0.29913045462410653"/>
                  <c:y val="-9.5031880236702171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92-4B4F-AB7F-708FE2BAA4D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29751267809752E-3"/>
                  <c:y val="-3.9596159347080918E-17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92-4B4F-AB7F-708FE2BAA4DB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Sur!$S$16:$S$17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Sur!$T$16:$T$17</c:f>
              <c:numCache>
                <c:formatCode>#,##0.0</c:formatCode>
                <c:ptCount val="2"/>
                <c:pt idx="0">
                  <c:v>1740.1699999999996</c:v>
                </c:pt>
                <c:pt idx="1">
                  <c:v>30533.742000000002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92-4B4F-AB7F-708FE2BAA4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Nacional  (7,049.1</a:t>
            </a:r>
            <a:r>
              <a:rPr lang="en-US" sz="75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Km)</a:t>
            </a:r>
          </a:p>
        </c:rich>
      </c:tx>
      <c:layout>
        <c:manualLayout>
          <c:xMode val="edge"/>
          <c:yMode val="edge"/>
          <c:x val="0.25475044132396452"/>
          <c:y val="0.11791356396778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5609661970039969"/>
          <c:y val="0.43330208333333331"/>
          <c:w val="0.28780676059920063"/>
          <c:h val="0.54067777777777781"/>
        </c:manualLayout>
      </c:layout>
      <c:pieChart>
        <c:varyColors val="1"/>
        <c:ser>
          <c:idx val="0"/>
          <c:order val="0"/>
          <c:tx>
            <c:strRef>
              <c:f>Sur!$T$9</c:f>
              <c:strCache>
                <c:ptCount val="1"/>
                <c:pt idx="0">
                  <c:v>RV Nacional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7-4C73-BC23-58501E915E35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7-4C73-BC23-58501E915E35}"/>
              </c:ext>
            </c:extLst>
          </c:dPt>
          <c:dLbls>
            <c:dLbl>
              <c:idx val="0"/>
              <c:layout>
                <c:manualLayout>
                  <c:x val="-9.3452742963219138E-3"/>
                  <c:y val="4.030381504306428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167-4C73-BC23-58501E915E3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9661451077790716E-2"/>
                  <c:y val="-7.7791351752347346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167-4C73-BC23-58501E915E3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Sur!$S$10:$S$11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Sur!$T$10:$T$11</c:f>
              <c:numCache>
                <c:formatCode>#,##0.0</c:formatCode>
                <c:ptCount val="2"/>
                <c:pt idx="0">
                  <c:v>6093.6619999999994</c:v>
                </c:pt>
                <c:pt idx="1">
                  <c:v>955.40800000000002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67-4C73-BC23-58501E915E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Regional 8,648.4 Km)</a:t>
            </a:r>
          </a:p>
        </c:rich>
      </c:tx>
      <c:layout>
        <c:manualLayout>
          <c:xMode val="edge"/>
          <c:yMode val="edge"/>
          <c:x val="0.23217167997885158"/>
          <c:y val="0.10825256556442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5630908562072111"/>
          <c:y val="0.4421215277777778"/>
          <c:w val="0.28738182875855789"/>
          <c:h val="0.54067777777777781"/>
        </c:manualLayout>
      </c:layout>
      <c:pieChart>
        <c:varyColors val="1"/>
        <c:ser>
          <c:idx val="0"/>
          <c:order val="0"/>
          <c:tx>
            <c:strRef>
              <c:f>Sur!$T$12</c:f>
              <c:strCache>
                <c:ptCount val="1"/>
                <c:pt idx="0">
                  <c:v>RV Departamental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11-42B8-ADF2-C2BD92226B48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11-42B8-ADF2-C2BD92226B48}"/>
              </c:ext>
            </c:extLst>
          </c:dPt>
          <c:dLbls>
            <c:dLbl>
              <c:idx val="0"/>
              <c:layout>
                <c:manualLayout>
                  <c:x val="-6.3900771948639301E-2"/>
                  <c:y val="0.14810303721364154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11-42B8-ADF2-C2BD92226B4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643408534742275E-2"/>
                  <c:y val="-0.16455893023737958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11-42B8-ADF2-C2BD92226B48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Sur!$S$13:$S$14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Sur!$T$13:$T$14</c:f>
              <c:numCache>
                <c:formatCode>#,##0.0</c:formatCode>
                <c:ptCount val="2"/>
                <c:pt idx="0">
                  <c:v>2152.39</c:v>
                </c:pt>
                <c:pt idx="1">
                  <c:v>6495.9759999999997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111-42B8-ADF2-C2BD92226B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02809153347876"/>
          <c:y val="0.72548250312073581"/>
          <c:w val="0.14639296296296297"/>
          <c:h val="0.27448680555555555"/>
        </c:manualLayout>
      </c:layout>
      <c:pieChart>
        <c:varyColors val="1"/>
        <c:ser>
          <c:idx val="0"/>
          <c:order val="0"/>
          <c:tx>
            <c:strRef>
              <c:f>Sur!$T$15</c:f>
              <c:strCache>
                <c:ptCount val="1"/>
                <c:pt idx="0">
                  <c:v>RV Vecinal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4CD-4910-8484-62D28CCDCACB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CD-4910-8484-62D28CCDCACB}"/>
              </c:ext>
            </c:extLst>
          </c:dPt>
          <c:cat>
            <c:strRef>
              <c:f>Sur!$S$16:$S$17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Sur!$T$16:$T$17</c:f>
              <c:numCache>
                <c:formatCode>#,##0.0</c:formatCode>
                <c:ptCount val="2"/>
                <c:pt idx="0">
                  <c:v>1740.1699999999996</c:v>
                </c:pt>
                <c:pt idx="1">
                  <c:v>30533.742000000002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CD-4910-8484-62D28CCDC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30971863258963772"/>
          <c:y val="0.31899136919643906"/>
          <c:w val="0.42748054410077646"/>
          <c:h val="0.22142277192230703"/>
        </c:manualLayout>
      </c:layout>
      <c:overlay val="0"/>
      <c:spPr>
        <a:noFill/>
        <a:ln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Vecinal (32,273.9</a:t>
            </a:r>
            <a:r>
              <a:rPr lang="en-US" sz="75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Km)</a:t>
            </a:r>
          </a:p>
        </c:rich>
      </c:tx>
      <c:layout>
        <c:manualLayout>
          <c:xMode val="edge"/>
          <c:yMode val="edge"/>
          <c:x val="0.25475044132396452"/>
          <c:y val="0.11791356396778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5609661970039969"/>
          <c:y val="0.43330208333333331"/>
          <c:w val="0.28780676059920063"/>
          <c:h val="0.54067777777777781"/>
        </c:manualLayout>
      </c:layout>
      <c:pieChart>
        <c:varyColors val="1"/>
        <c:ser>
          <c:idx val="0"/>
          <c:order val="0"/>
          <c:tx>
            <c:strRef>
              <c:f>Sur!$T$15</c:f>
              <c:strCache>
                <c:ptCount val="1"/>
                <c:pt idx="0">
                  <c:v>RV Vecinal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7B-4FB4-81A1-713DB09FC126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7B-4FB4-81A1-713DB09FC126}"/>
              </c:ext>
            </c:extLst>
          </c:dPt>
          <c:dLbls>
            <c:dLbl>
              <c:idx val="0"/>
              <c:layout>
                <c:manualLayout>
                  <c:x val="-0.29913045462410653"/>
                  <c:y val="-9.5031880236702171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7B-4FB4-81A1-713DB09FC12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29751267809752E-3"/>
                  <c:y val="-3.9596159347080918E-17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7B-4FB4-81A1-713DB09FC126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Sur!$S$16:$S$17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Sur!$T$16:$T$17</c:f>
              <c:numCache>
                <c:formatCode>#,##0.0</c:formatCode>
                <c:ptCount val="2"/>
                <c:pt idx="0">
                  <c:v>1740.1699999999996</c:v>
                </c:pt>
                <c:pt idx="1">
                  <c:v>30533.742000000002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7B-4FB4-81A1-713DB09FC1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baseline="0">
                <a:effectLst/>
              </a:rPr>
              <a:t>Macro Región Sur: </a:t>
            </a:r>
            <a:r>
              <a:rPr lang="en-US" sz="1000"/>
              <a:t>Red Vial Existente por Superficie de rodadura, 2019</a:t>
            </a:r>
          </a:p>
          <a:p>
            <a:pPr>
              <a:defRPr sz="1000"/>
            </a:pPr>
            <a:r>
              <a:rPr lang="en-US" sz="1000" b="0"/>
              <a:t>(Kilómetros)</a:t>
            </a:r>
          </a:p>
        </c:rich>
      </c:tx>
      <c:layout>
        <c:manualLayout>
          <c:xMode val="edge"/>
          <c:yMode val="edge"/>
          <c:x val="0.17432412258169902"/>
          <c:y val="2.6621221935048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9391344499401822E-2"/>
          <c:y val="0.22736739472264972"/>
          <c:w val="0.91264092592592594"/>
          <c:h val="0.65107842899455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Sur!$S$47</c:f>
              <c:strCache>
                <c:ptCount val="1"/>
                <c:pt idx="0">
                  <c:v>Pavimentada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Sur!$T$46:$V$46</c:f>
              <c:strCache>
                <c:ptCount val="3"/>
                <c:pt idx="0">
                  <c:v>RV Nacional</c:v>
                </c:pt>
                <c:pt idx="1">
                  <c:v>RV Regional</c:v>
                </c:pt>
                <c:pt idx="2">
                  <c:v>RV Vecinal</c:v>
                </c:pt>
              </c:strCache>
            </c:strRef>
          </c:cat>
          <c:val>
            <c:numRef>
              <c:f>Sur!$T$47:$V$47</c:f>
              <c:numCache>
                <c:formatCode>#,##0.0</c:formatCode>
                <c:ptCount val="3"/>
                <c:pt idx="0">
                  <c:v>6093.6619999999994</c:v>
                </c:pt>
                <c:pt idx="1">
                  <c:v>2152.39</c:v>
                </c:pt>
                <c:pt idx="2">
                  <c:v>1740.1699999999996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AD-4C75-A7F6-8E6A1B89B972}"/>
            </c:ext>
          </c:extLst>
        </c:ser>
        <c:ser>
          <c:idx val="1"/>
          <c:order val="1"/>
          <c:tx>
            <c:strRef>
              <c:f>Sur!$S$48</c:f>
              <c:strCache>
                <c:ptCount val="1"/>
                <c:pt idx="0">
                  <c:v>No Pavimentada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Sur!$T$46:$V$46</c:f>
              <c:strCache>
                <c:ptCount val="3"/>
                <c:pt idx="0">
                  <c:v>RV Nacional</c:v>
                </c:pt>
                <c:pt idx="1">
                  <c:v>RV Regional</c:v>
                </c:pt>
                <c:pt idx="2">
                  <c:v>RV Vecinal</c:v>
                </c:pt>
              </c:strCache>
            </c:strRef>
          </c:cat>
          <c:val>
            <c:numRef>
              <c:f>Sur!$T$48:$V$48</c:f>
              <c:numCache>
                <c:formatCode>#,##0.0</c:formatCode>
                <c:ptCount val="3"/>
                <c:pt idx="0">
                  <c:v>955.40800000000002</c:v>
                </c:pt>
                <c:pt idx="1">
                  <c:v>6495.9759999999997</c:v>
                </c:pt>
                <c:pt idx="2">
                  <c:v>30533.742000000002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CAD-4C75-A7F6-8E6A1B89B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665184"/>
        <c:axId val="251665576"/>
      </c:barChart>
      <c:catAx>
        <c:axId val="2516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251665576"/>
        <c:crosses val="autoZero"/>
        <c:auto val="1"/>
        <c:lblAlgn val="ctr"/>
        <c:lblOffset val="100"/>
        <c:noMultiLvlLbl val="0"/>
      </c:catAx>
      <c:valAx>
        <c:axId val="251665576"/>
        <c:scaling>
          <c:orientation val="minMax"/>
          <c:max val="10000"/>
        </c:scaling>
        <c:delete val="1"/>
        <c:axPos val="l"/>
        <c:numFmt formatCode="#,##0.0" sourceLinked="1"/>
        <c:majorTickMark val="out"/>
        <c:minorTickMark val="none"/>
        <c:tickLblPos val="nextTo"/>
        <c:crossAx val="251665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153750284658342"/>
          <c:y val="0.13071199640897982"/>
          <c:w val="0.45400910869703159"/>
          <c:h val="8.1600483434203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Macro Región Sur: Red Vial Nacional según Clasificador de Rutas - 2019</a:t>
            </a:r>
          </a:p>
          <a:p>
            <a:pPr>
              <a:defRPr sz="1000"/>
            </a:pPr>
            <a:r>
              <a:rPr lang="en-US" sz="1000" b="0"/>
              <a:t>(En Km y Participación</a:t>
            </a:r>
            <a:r>
              <a:rPr lang="en-US" sz="1000" b="0" baseline="0"/>
              <a:t> porcentual)</a:t>
            </a:r>
            <a:endParaRPr lang="en-US" sz="10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3848321130671301"/>
          <c:y val="0.22550320340786553"/>
          <c:w val="0.55343993652152745"/>
          <c:h val="0.64586428444384036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02-4DBC-9130-E3840EFF77C4}"/>
              </c:ext>
            </c:extLst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02-4DBC-9130-E3840EFF77C4}"/>
              </c:ext>
            </c:extLst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02-4DBC-9130-E3840EFF77C4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902-4DBC-9130-E3840EFF77C4}"/>
              </c:ext>
            </c:extLst>
          </c:dPt>
          <c:dPt>
            <c:idx val="4"/>
            <c:bubble3D val="0"/>
            <c:spPr>
              <a:solidFill>
                <a:schemeClr val="accent5">
                  <a:tint val="3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902-4DBC-9130-E3840EFF77C4}"/>
              </c:ext>
            </c:extLst>
          </c:dPt>
          <c:dLbls>
            <c:dLbl>
              <c:idx val="0"/>
              <c:layout>
                <c:manualLayout>
                  <c:x val="0.14144066353866122"/>
                  <c:y val="4.4930177761798289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02-4DBC-9130-E3840EFF77C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959577347116697E-3"/>
                  <c:y val="-3.53364612833923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Afirmada</a:t>
                    </a:r>
                    <a:r>
                      <a:rPr lang="en-US"/>
                      <a:t>
598.5
7.6%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02-4DBC-9130-E3840EFF77C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787630980509589E-3"/>
                  <c:y val="-0.104301672690293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</a:t>
                    </a:r>
                    <a:r>
                      <a:rPr lang="en-US"/>
                      <a:t>Sin Afirmar
333
4.2%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02-4DBC-9130-E3840EFF77C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253105576818319E-5"/>
                  <c:y val="-3.95545874849903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 Trocha
23.9
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02-4DBC-9130-E3840EFF77C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5120935290091161"/>
                  <c:y val="8.3798691978361657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No Pavimentada
955.4
12.2%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902-4DBC-9130-E3840EFF77C4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Sur!$S$65:$S$68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Sur!$T$65:$T$68</c:f>
              <c:numCache>
                <c:formatCode>#,##0.0</c:formatCode>
                <c:ptCount val="4"/>
                <c:pt idx="0">
                  <c:v>6892.7389999999996</c:v>
                </c:pt>
                <c:pt idx="1">
                  <c:v>598.46299999999997</c:v>
                </c:pt>
                <c:pt idx="2">
                  <c:v>333.01799999999997</c:v>
                </c:pt>
                <c:pt idx="3">
                  <c:v>23.927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902-4DBC-9130-E3840EFF7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baseline="0">
                <a:effectLst/>
              </a:rPr>
              <a:t>Macro Región Sur</a:t>
            </a:r>
            <a:r>
              <a:rPr lang="en-US" sz="1000"/>
              <a:t>: Red Vial Regional según Clasificador de Rutas - 2019</a:t>
            </a:r>
          </a:p>
          <a:p>
            <a:pPr>
              <a:defRPr sz="1000"/>
            </a:pPr>
            <a:r>
              <a:rPr lang="en-US" sz="1000" b="0"/>
              <a:t>(En Km y Participación</a:t>
            </a:r>
            <a:r>
              <a:rPr lang="en-US" sz="1000" b="0" baseline="0"/>
              <a:t> porcentual)</a:t>
            </a:r>
            <a:endParaRPr lang="en-US" sz="10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3848330106391826"/>
          <c:y val="0.22550317810369511"/>
          <c:w val="0.55343993652152745"/>
          <c:h val="0.64586428444384036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EF-4BB2-9C01-C8D13CDF1119}"/>
              </c:ext>
            </c:extLst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6EF-4BB2-9C01-C8D13CDF1119}"/>
              </c:ext>
            </c:extLst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6EF-4BB2-9C01-C8D13CDF1119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6EF-4BB2-9C01-C8D13CDF1119}"/>
              </c:ext>
            </c:extLst>
          </c:dPt>
          <c:dPt>
            <c:idx val="4"/>
            <c:bubble3D val="0"/>
            <c:spPr>
              <a:solidFill>
                <a:schemeClr val="accent5">
                  <a:tint val="3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6EF-4BB2-9C01-C8D13CDF1119}"/>
              </c:ext>
            </c:extLst>
          </c:dPt>
          <c:dLbls>
            <c:dLbl>
              <c:idx val="0"/>
              <c:layout>
                <c:manualLayout>
                  <c:x val="0.12748407459798466"/>
                  <c:y val="1.321447015697472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6EF-4BB2-9C01-C8D13CDF111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621466458681475E-2"/>
                  <c:y val="-3.518856011598375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/>
                      <a:t>No Pav. Afirmada
3835.8
54.6%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6EF-4BB2-9C01-C8D13CDF111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26039000031596E-2"/>
                  <c:y val="-9.678351957767863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/>
                      <a:t>No Pav. Sin Afirmar</a:t>
                    </a:r>
                  </a:p>
                  <a:p>
                    <a:pPr>
                      <a:defRPr sz="750">
                        <a:latin typeface="Arial Narrow" panose="020B0606020202030204" pitchFamily="34" charset="0"/>
                      </a:defRPr>
                    </a:pPr>
                    <a:r>
                      <a:rPr lang="en-US" sz="750"/>
                      <a:t>648
9.2%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6EF-4BB2-9C01-C8D13CDF111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621436817829435E-2"/>
                  <c:y val="2.9525873335360837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/>
                      <a:t>No Pav. Trocha
385
5.5%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6EF-4BB2-9C01-C8D13CDF111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612011496883651"/>
                  <c:y val="1.3226881012100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</a:t>
                    </a:r>
                    <a:r>
                      <a:rPr lang="en-US" baseline="0"/>
                      <a:t> Pavimentada</a:t>
                    </a:r>
                    <a:r>
                      <a:rPr lang="en-US"/>
                      <a:t>
4868.8</a:t>
                    </a:r>
                  </a:p>
                  <a:p>
                    <a:r>
                      <a:rPr lang="en-US"/>
                      <a:t>69.3%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6EF-4BB2-9C01-C8D13CDF1119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Sur!$S$65:$S$68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Sur!$T$77:$T$80</c:f>
              <c:numCache>
                <c:formatCode>#,##0.0</c:formatCode>
                <c:ptCount val="4"/>
                <c:pt idx="0">
                  <c:v>2152.3900015251706</c:v>
                </c:pt>
                <c:pt idx="1">
                  <c:v>3835.7979922145601</c:v>
                </c:pt>
                <c:pt idx="2">
                  <c:v>648.02599608153139</c:v>
                </c:pt>
                <c:pt idx="3">
                  <c:v>385.0089980009945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6EF-4BB2-9C01-C8D13CDF1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baseline="0">
                <a:effectLst/>
              </a:rPr>
              <a:t>Macro Región Sur:</a:t>
            </a:r>
            <a:r>
              <a:rPr lang="en-US" sz="1000"/>
              <a:t> Red Vial Vecinal según Clasificador de Rutas - 2019</a:t>
            </a:r>
          </a:p>
          <a:p>
            <a:pPr>
              <a:defRPr sz="1000"/>
            </a:pPr>
            <a:r>
              <a:rPr lang="en-US" sz="1000" b="0"/>
              <a:t>(En Km y Participación</a:t>
            </a:r>
            <a:r>
              <a:rPr lang="en-US" sz="1000" b="0" baseline="0"/>
              <a:t> porcentual)</a:t>
            </a:r>
            <a:endParaRPr lang="en-US" sz="1000" b="0"/>
          </a:p>
        </c:rich>
      </c:tx>
      <c:layout>
        <c:manualLayout>
          <c:xMode val="edge"/>
          <c:yMode val="edge"/>
          <c:x val="0.1952489353349994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3848330106391826"/>
          <c:y val="0.22550317810369511"/>
          <c:w val="0.55343993652152745"/>
          <c:h val="0.64586428444384036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9D-40B4-83B8-74B3618E186F}"/>
              </c:ext>
            </c:extLst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9D-40B4-83B8-74B3618E186F}"/>
              </c:ext>
            </c:extLst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9D-40B4-83B8-74B3618E186F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9D-40B4-83B8-74B3618E186F}"/>
              </c:ext>
            </c:extLst>
          </c:dPt>
          <c:dPt>
            <c:idx val="4"/>
            <c:bubble3D val="0"/>
            <c:spPr>
              <a:solidFill>
                <a:schemeClr val="accent5">
                  <a:tint val="3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9D-40B4-83B8-74B3618E186F}"/>
              </c:ext>
            </c:extLst>
          </c:dPt>
          <c:dLbls>
            <c:dLbl>
              <c:idx val="0"/>
              <c:layout>
                <c:manualLayout>
                  <c:x val="0"/>
                  <c:y val="6.485292490052157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9D-40B4-83B8-74B3618E186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No Pav.  Afirmada
6,960.1
22%</a:t>
                    </a:r>
                  </a:p>
                </c:rich>
              </c:tx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9D-40B4-83B8-74B3618E186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5.73263490789242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 Sin Afirmar
6,317.2
20%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9D-40B4-83B8-74B3618E186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3.96874724392553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</a:t>
                    </a:r>
                    <a:r>
                      <a:rPr lang="en-US"/>
                      <a:t>Trocha
17,256.4
54.6%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A9D-40B4-83B8-74B3618E186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030076032254087"/>
                  <c:y val="-2.0182517640146905E-3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 Narrow" panose="020B0606020202030204" pitchFamily="34" charset="0"/>
                      </a:rPr>
                      <a:t>No Pavimentado
30533.7
96.7%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A9D-40B4-83B8-74B3618E186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Sur!$S$65:$S$68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Sur!$T$97:$T$100</c:f>
              <c:numCache>
                <c:formatCode>#,##0.0</c:formatCode>
                <c:ptCount val="4"/>
                <c:pt idx="0">
                  <c:v>1050.6230042125094</c:v>
                </c:pt>
                <c:pt idx="1">
                  <c:v>6960.1290012055542</c:v>
                </c:pt>
                <c:pt idx="2">
                  <c:v>6317.1900005708467</c:v>
                </c:pt>
                <c:pt idx="3">
                  <c:v>17256.422975875208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A9D-40B4-83B8-74B3618E18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Nacional  (7,049.1</a:t>
            </a:r>
            <a:r>
              <a:rPr lang="en-US" sz="75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Km)</a:t>
            </a:r>
          </a:p>
        </c:rich>
      </c:tx>
      <c:layout>
        <c:manualLayout>
          <c:xMode val="edge"/>
          <c:yMode val="edge"/>
          <c:x val="0.25475044132396452"/>
          <c:y val="0.11791356396778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5609661970039969"/>
          <c:y val="0.43330208333333331"/>
          <c:w val="0.28780676059920063"/>
          <c:h val="0.54067777777777781"/>
        </c:manualLayout>
      </c:layout>
      <c:pieChart>
        <c:varyColors val="1"/>
        <c:ser>
          <c:idx val="0"/>
          <c:order val="0"/>
          <c:tx>
            <c:strRef>
              <c:f>Sur!$T$9</c:f>
              <c:strCache>
                <c:ptCount val="1"/>
                <c:pt idx="0">
                  <c:v>RV Nacional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57-4BF2-AC21-07C337064009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57-4BF2-AC21-07C337064009}"/>
              </c:ext>
            </c:extLst>
          </c:dPt>
          <c:dLbls>
            <c:dLbl>
              <c:idx val="0"/>
              <c:layout>
                <c:manualLayout>
                  <c:x val="-9.3452742963219138E-3"/>
                  <c:y val="4.030381504306428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57-4BF2-AC21-07C3370640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9661451077790716E-2"/>
                  <c:y val="-7.7791351752347346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C57-4BF2-AC21-07C337064009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Sur!$S$10:$S$11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Sur!$T$10:$T$11</c:f>
              <c:numCache>
                <c:formatCode>#,##0.0</c:formatCode>
                <c:ptCount val="2"/>
                <c:pt idx="0">
                  <c:v>6093.6619999999994</c:v>
                </c:pt>
                <c:pt idx="1">
                  <c:v>955.40800000000002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57-4BF2-AC21-07C3370640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Regional 8,648.4 Km)</a:t>
            </a:r>
          </a:p>
        </c:rich>
      </c:tx>
      <c:layout>
        <c:manualLayout>
          <c:xMode val="edge"/>
          <c:yMode val="edge"/>
          <c:x val="0.23217167997885158"/>
          <c:y val="0.10825256556442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5630908562072111"/>
          <c:y val="0.4421215277777778"/>
          <c:w val="0.28738182875855789"/>
          <c:h val="0.54067777777777781"/>
        </c:manualLayout>
      </c:layout>
      <c:pieChart>
        <c:varyColors val="1"/>
        <c:ser>
          <c:idx val="0"/>
          <c:order val="0"/>
          <c:tx>
            <c:strRef>
              <c:f>Sur!$T$12</c:f>
              <c:strCache>
                <c:ptCount val="1"/>
                <c:pt idx="0">
                  <c:v>RV Departamental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F9-4279-B140-3B1E8BBC8F0D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97F-497B-94CC-C9BE4308C3E1}"/>
              </c:ext>
            </c:extLst>
          </c:dPt>
          <c:dLbls>
            <c:dLbl>
              <c:idx val="0"/>
              <c:layout>
                <c:manualLayout>
                  <c:x val="-6.3900771948639301E-2"/>
                  <c:y val="0.14810303721364154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F9-4279-B140-3B1E8BBC8F0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643408534742275E-2"/>
                  <c:y val="-0.16455893023737958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97F-497B-94CC-C9BE4308C3E1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Sur!$S$13:$S$14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Sur!$T$13:$T$14</c:f>
              <c:numCache>
                <c:formatCode>#,##0.0</c:formatCode>
                <c:ptCount val="2"/>
                <c:pt idx="0">
                  <c:v>2152.39</c:v>
                </c:pt>
                <c:pt idx="1">
                  <c:v>6495.9759999999997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F9-4279-B140-3B1E8BBC8F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02809153347876"/>
          <c:y val="0.72548250312073581"/>
          <c:w val="0.14639296296296297"/>
          <c:h val="0.27448680555555555"/>
        </c:manualLayout>
      </c:layout>
      <c:pieChart>
        <c:varyColors val="1"/>
        <c:ser>
          <c:idx val="0"/>
          <c:order val="0"/>
          <c:tx>
            <c:strRef>
              <c:f>Sur!$T$15</c:f>
              <c:strCache>
                <c:ptCount val="1"/>
                <c:pt idx="0">
                  <c:v>RV Vecinal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13-4A80-8096-2735019DD773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13-4A80-8096-2735019DD773}"/>
              </c:ext>
            </c:extLst>
          </c:dPt>
          <c:cat>
            <c:strRef>
              <c:f>Sur!$S$16:$S$17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Sur!$T$16:$T$17</c:f>
              <c:numCache>
                <c:formatCode>#,##0.0</c:formatCode>
                <c:ptCount val="2"/>
                <c:pt idx="0">
                  <c:v>1740.1699999999996</c:v>
                </c:pt>
                <c:pt idx="1">
                  <c:v>30533.742000000002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8C6-460F-8205-229D600B5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30971863258963772"/>
          <c:y val="0.31899136919643906"/>
          <c:w val="0.42748054410077646"/>
          <c:h val="0.22142277192230703"/>
        </c:manualLayout>
      </c:layout>
      <c:overlay val="0"/>
      <c:spPr>
        <a:noFill/>
        <a:ln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Vecinal (32,273.9</a:t>
            </a:r>
            <a:r>
              <a:rPr lang="en-US" sz="75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Km)</a:t>
            </a:r>
          </a:p>
        </c:rich>
      </c:tx>
      <c:layout>
        <c:manualLayout>
          <c:xMode val="edge"/>
          <c:yMode val="edge"/>
          <c:x val="0.25475044132396452"/>
          <c:y val="0.11791356396778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5609661970039969"/>
          <c:y val="0.43330208333333331"/>
          <c:w val="0.28780676059920063"/>
          <c:h val="0.54067777777777781"/>
        </c:manualLayout>
      </c:layout>
      <c:pieChart>
        <c:varyColors val="1"/>
        <c:ser>
          <c:idx val="0"/>
          <c:order val="0"/>
          <c:tx>
            <c:strRef>
              <c:f>Sur!$T$15</c:f>
              <c:strCache>
                <c:ptCount val="1"/>
                <c:pt idx="0">
                  <c:v>RV Vecinal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964-498E-A14D-EA8C76AAA744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964-498E-A14D-EA8C76AAA744}"/>
              </c:ext>
            </c:extLst>
          </c:dPt>
          <c:dLbls>
            <c:dLbl>
              <c:idx val="0"/>
              <c:layout>
                <c:manualLayout>
                  <c:x val="-0.29913045462410653"/>
                  <c:y val="-9.5031880236702171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64-498E-A14D-EA8C76AAA74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29751267809752E-3"/>
                  <c:y val="-3.9596159347080918E-17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964-498E-A14D-EA8C76AAA744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Sur!$S$16:$S$17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Sur!$T$16:$T$17</c:f>
              <c:numCache>
                <c:formatCode>#,##0.0</c:formatCode>
                <c:ptCount val="2"/>
                <c:pt idx="0">
                  <c:v>1740.1699999999996</c:v>
                </c:pt>
                <c:pt idx="1">
                  <c:v>30533.742000000002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64-498E-A14D-EA8C76AAA7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0.17726</cdr:x>
      <cdr:y>0.73506</cdr:y>
    </cdr:from>
    <cdr:to>
      <cdr:x>0.82318</cdr:x>
      <cdr:y>0.98152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67887" y="1136336"/>
          <a:ext cx="17049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  <cdr:relSizeAnchor xmlns:cdr="http://schemas.openxmlformats.org/drawingml/2006/chartDrawing">
    <cdr:from>
      <cdr:x>0.15922</cdr:x>
      <cdr:y>0.69809</cdr:y>
    </cdr:from>
    <cdr:to>
      <cdr:x>0.96752</cdr:x>
      <cdr:y>0.98152</cdr:y>
    </cdr:to>
    <cdr:sp macro="" textlink="">
      <cdr:nvSpPr>
        <cdr:cNvPr id="6" name="CuadroTexto 5"/>
        <cdr:cNvSpPr txBox="1"/>
      </cdr:nvSpPr>
      <cdr:spPr>
        <a:xfrm xmlns:a="http://schemas.openxmlformats.org/drawingml/2006/main">
          <a:off x="420263" y="1079186"/>
          <a:ext cx="2133599" cy="4381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PE" sz="1000" b="1"/>
            <a:t>Fuente: MTC</a:t>
          </a:r>
        </a:p>
        <a:p xmlns:a="http://schemas.openxmlformats.org/drawingml/2006/main">
          <a:pPr algn="l"/>
          <a:r>
            <a:rPr lang="es-PE" sz="1000" b="1"/>
            <a:t>Elaboración:</a:t>
          </a:r>
          <a:r>
            <a:rPr lang="es-PE" sz="1000" b="1" baseline="0"/>
            <a:t> CIE-PERUCÁMARAS</a:t>
          </a:r>
          <a:endParaRPr lang="es-PE" sz="10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0.17726</cdr:x>
      <cdr:y>0.73506</cdr:y>
    </cdr:from>
    <cdr:to>
      <cdr:x>0.82318</cdr:x>
      <cdr:y>0.98152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67887" y="1136336"/>
          <a:ext cx="17049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  <cdr:relSizeAnchor xmlns:cdr="http://schemas.openxmlformats.org/drawingml/2006/chartDrawing">
    <cdr:from>
      <cdr:x>0.15922</cdr:x>
      <cdr:y>0.69809</cdr:y>
    </cdr:from>
    <cdr:to>
      <cdr:x>0.96752</cdr:x>
      <cdr:y>0.98152</cdr:y>
    </cdr:to>
    <cdr:sp macro="" textlink="">
      <cdr:nvSpPr>
        <cdr:cNvPr id="6" name="CuadroTexto 5"/>
        <cdr:cNvSpPr txBox="1"/>
      </cdr:nvSpPr>
      <cdr:spPr>
        <a:xfrm xmlns:a="http://schemas.openxmlformats.org/drawingml/2006/main">
          <a:off x="420263" y="1079186"/>
          <a:ext cx="2133599" cy="4381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PE" sz="1000" b="1"/>
            <a:t>Fuente: MTC</a:t>
          </a:r>
        </a:p>
        <a:p xmlns:a="http://schemas.openxmlformats.org/drawingml/2006/main">
          <a:pPr algn="l"/>
          <a:r>
            <a:rPr lang="es-PE" sz="1000" b="1"/>
            <a:t>Elaboración:</a:t>
          </a:r>
          <a:r>
            <a:rPr lang="es-PE" sz="1000" b="1" baseline="0"/>
            <a:t> CIE-PERUCÁMARAS</a:t>
          </a:r>
          <a:endParaRPr lang="es-PE" sz="1000" b="1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119797</xdr:rowOff>
    </xdr:from>
    <xdr:to>
      <xdr:col>0</xdr:col>
      <xdr:colOff>695325</xdr:colOff>
      <xdr:row>7</xdr:row>
      <xdr:rowOff>161924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797"/>
          <a:ext cx="695325" cy="613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349329</xdr:colOff>
      <xdr:row>22</xdr:row>
      <xdr:rowOff>172240</xdr:rowOff>
    </xdr:from>
    <xdr:to>
      <xdr:col>24</xdr:col>
      <xdr:colOff>0</xdr:colOff>
      <xdr:row>41</xdr:row>
      <xdr:rowOff>4240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328447</xdr:colOff>
      <xdr:row>41</xdr:row>
      <xdr:rowOff>118621</xdr:rowOff>
    </xdr:from>
    <xdr:to>
      <xdr:col>24</xdr:col>
      <xdr:colOff>0</xdr:colOff>
      <xdr:row>59</xdr:row>
      <xdr:rowOff>29062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328607</xdr:colOff>
      <xdr:row>59</xdr:row>
      <xdr:rowOff>106136</xdr:rowOff>
    </xdr:from>
    <xdr:to>
      <xdr:col>23</xdr:col>
      <xdr:colOff>95250</xdr:colOff>
      <xdr:row>75</xdr:row>
      <xdr:rowOff>19779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355080</xdr:colOff>
      <xdr:row>75</xdr:row>
      <xdr:rowOff>102302</xdr:rowOff>
    </xdr:from>
    <xdr:to>
      <xdr:col>24</xdr:col>
      <xdr:colOff>0</xdr:colOff>
      <xdr:row>92</xdr:row>
      <xdr:rowOff>85725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327155</xdr:colOff>
      <xdr:row>92</xdr:row>
      <xdr:rowOff>126310</xdr:rowOff>
    </xdr:from>
    <xdr:to>
      <xdr:col>23</xdr:col>
      <xdr:colOff>95250</xdr:colOff>
      <xdr:row>110</xdr:row>
      <xdr:rowOff>148812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428624</xdr:colOff>
      <xdr:row>4</xdr:row>
      <xdr:rowOff>52489</xdr:rowOff>
    </xdr:from>
    <xdr:to>
      <xdr:col>23</xdr:col>
      <xdr:colOff>28575</xdr:colOff>
      <xdr:row>22</xdr:row>
      <xdr:rowOff>60534</xdr:rowOff>
    </xdr:to>
    <xdr:grpSp>
      <xdr:nvGrpSpPr>
        <xdr:cNvPr id="4" name="Grupo 3"/>
        <xdr:cNvGrpSpPr/>
      </xdr:nvGrpSpPr>
      <xdr:grpSpPr>
        <a:xfrm>
          <a:off x="12296774" y="814489"/>
          <a:ext cx="5219701" cy="3551345"/>
          <a:chOff x="12383415" y="1100239"/>
          <a:chExt cx="5048274" cy="3328396"/>
        </a:xfrm>
      </xdr:grpSpPr>
      <xdr:graphicFrame macro="">
        <xdr:nvGraphicFramePr>
          <xdr:cNvPr id="6" name="5 Gráfico"/>
          <xdr:cNvGraphicFramePr/>
        </xdr:nvGraphicFramePr>
        <xdr:xfrm>
          <a:off x="12392628" y="1562968"/>
          <a:ext cx="2565173" cy="13770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7" name="6 Gráfico"/>
          <xdr:cNvGraphicFramePr/>
        </xdr:nvGraphicFramePr>
        <xdr:xfrm>
          <a:off x="12383415" y="2982015"/>
          <a:ext cx="2560985" cy="1446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2" name="11 Gráfico"/>
          <xdr:cNvGraphicFramePr>
            <a:graphicFrameLocks/>
          </xdr:cNvGraphicFramePr>
        </xdr:nvGraphicFramePr>
        <xdr:xfrm>
          <a:off x="14972038" y="2976603"/>
          <a:ext cx="2459651" cy="14488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16" name="15 CuadroTexto"/>
          <xdr:cNvSpPr txBox="1"/>
        </xdr:nvSpPr>
        <xdr:spPr>
          <a:xfrm>
            <a:off x="12605079" y="1100239"/>
            <a:ext cx="4649433" cy="36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Macro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Región Sur:</a:t>
            </a:r>
          </a:p>
          <a:p>
            <a:pPr algn="ctr"/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Red Vial Existente del Sistema Nacional de Carreteras por tipo de Superficie,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2019</a:t>
            </a:r>
            <a:endParaRPr lang="es-PE" sz="9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4" name="5 Gráfico"/>
          <xdr:cNvGraphicFramePr>
            <a:graphicFrameLocks/>
          </xdr:cNvGraphicFramePr>
        </xdr:nvGraphicFramePr>
        <xdr:xfrm>
          <a:off x="14971423" y="1561921"/>
          <a:ext cx="2441841" cy="13777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17</xdr:col>
      <xdr:colOff>438149</xdr:colOff>
      <xdr:row>4</xdr:row>
      <xdr:rowOff>57150</xdr:rowOff>
    </xdr:from>
    <xdr:to>
      <xdr:col>23</xdr:col>
      <xdr:colOff>38100</xdr:colOff>
      <xdr:row>22</xdr:row>
      <xdr:rowOff>65195</xdr:rowOff>
    </xdr:to>
    <xdr:grpSp>
      <xdr:nvGrpSpPr>
        <xdr:cNvPr id="20" name="Grupo 19"/>
        <xdr:cNvGrpSpPr/>
      </xdr:nvGrpSpPr>
      <xdr:grpSpPr>
        <a:xfrm>
          <a:off x="12306299" y="819150"/>
          <a:ext cx="5219701" cy="3551345"/>
          <a:chOff x="12383415" y="1100239"/>
          <a:chExt cx="5048274" cy="3328396"/>
        </a:xfrm>
      </xdr:grpSpPr>
      <xdr:graphicFrame macro="">
        <xdr:nvGraphicFramePr>
          <xdr:cNvPr id="23" name="5 Gráfico"/>
          <xdr:cNvGraphicFramePr/>
        </xdr:nvGraphicFramePr>
        <xdr:xfrm>
          <a:off x="12392628" y="1562968"/>
          <a:ext cx="2565173" cy="13770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25" name="6 Gráfico"/>
          <xdr:cNvGraphicFramePr/>
        </xdr:nvGraphicFramePr>
        <xdr:xfrm>
          <a:off x="12383415" y="2982015"/>
          <a:ext cx="2560985" cy="1446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26" name="11 Gráfico"/>
          <xdr:cNvGraphicFramePr>
            <a:graphicFrameLocks/>
          </xdr:cNvGraphicFramePr>
        </xdr:nvGraphicFramePr>
        <xdr:xfrm>
          <a:off x="14972038" y="2976603"/>
          <a:ext cx="2459651" cy="14488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sp macro="" textlink="">
        <xdr:nvSpPr>
          <xdr:cNvPr id="27" name="15 CuadroTexto"/>
          <xdr:cNvSpPr txBox="1"/>
        </xdr:nvSpPr>
        <xdr:spPr>
          <a:xfrm>
            <a:off x="12605079" y="1100239"/>
            <a:ext cx="4649433" cy="36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Macro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Región Sur:</a:t>
            </a:r>
          </a:p>
          <a:p>
            <a:pPr algn="ctr"/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Red Vial Existente del Sistema Nacional de Carreteras por tipo de Superficie,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2019</a:t>
            </a:r>
            <a:endParaRPr lang="es-PE" sz="9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8" name="5 Gráfico"/>
          <xdr:cNvGraphicFramePr>
            <a:graphicFrameLocks/>
          </xdr:cNvGraphicFramePr>
        </xdr:nvGraphicFramePr>
        <xdr:xfrm>
          <a:off x="14971423" y="1561921"/>
          <a:ext cx="2441841" cy="13777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17</xdr:col>
      <xdr:colOff>428625</xdr:colOff>
      <xdr:row>4</xdr:row>
      <xdr:rowOff>57150</xdr:rowOff>
    </xdr:from>
    <xdr:to>
      <xdr:col>23</xdr:col>
      <xdr:colOff>28576</xdr:colOff>
      <xdr:row>22</xdr:row>
      <xdr:rowOff>65195</xdr:rowOff>
    </xdr:to>
    <xdr:grpSp>
      <xdr:nvGrpSpPr>
        <xdr:cNvPr id="29" name="Grupo 28"/>
        <xdr:cNvGrpSpPr/>
      </xdr:nvGrpSpPr>
      <xdr:grpSpPr>
        <a:xfrm>
          <a:off x="12296775" y="819150"/>
          <a:ext cx="5219701" cy="3551345"/>
          <a:chOff x="12383415" y="1100239"/>
          <a:chExt cx="5048274" cy="3328396"/>
        </a:xfrm>
      </xdr:grpSpPr>
      <xdr:graphicFrame macro="">
        <xdr:nvGraphicFramePr>
          <xdr:cNvPr id="30" name="5 Gráfico"/>
          <xdr:cNvGraphicFramePr/>
        </xdr:nvGraphicFramePr>
        <xdr:xfrm>
          <a:off x="12429477" y="1580822"/>
          <a:ext cx="2565173" cy="13770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31" name="6 Gráfico"/>
          <xdr:cNvGraphicFramePr/>
        </xdr:nvGraphicFramePr>
        <xdr:xfrm>
          <a:off x="12383415" y="2982015"/>
          <a:ext cx="2560985" cy="1446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32" name="11 Gráfico"/>
          <xdr:cNvGraphicFramePr>
            <a:graphicFrameLocks/>
          </xdr:cNvGraphicFramePr>
        </xdr:nvGraphicFramePr>
        <xdr:xfrm>
          <a:off x="14972038" y="2976603"/>
          <a:ext cx="2459651" cy="14488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sp macro="" textlink="">
        <xdr:nvSpPr>
          <xdr:cNvPr id="33" name="15 CuadroTexto"/>
          <xdr:cNvSpPr txBox="1"/>
        </xdr:nvSpPr>
        <xdr:spPr>
          <a:xfrm>
            <a:off x="12605079" y="1100239"/>
            <a:ext cx="4649433" cy="361451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Macro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Región Sur:</a:t>
            </a:r>
          </a:p>
          <a:p>
            <a:pPr algn="ctr"/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Red Vial Existente del Sistema Nacional de Carreteras por tipo de Superficie,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2019</a:t>
            </a:r>
            <a:endParaRPr lang="es-PE" sz="9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34" name="5 Gráfico"/>
          <xdr:cNvGraphicFramePr>
            <a:graphicFrameLocks/>
          </xdr:cNvGraphicFramePr>
        </xdr:nvGraphicFramePr>
        <xdr:xfrm>
          <a:off x="14971423" y="1561921"/>
          <a:ext cx="2441841" cy="13777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0.00291</cdr:x>
      <cdr:y>0.93519</cdr:y>
    </cdr:from>
    <cdr:to>
      <cdr:x>0.9994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689" y="2693335"/>
          <a:ext cx="5372100" cy="186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r>
            <a:rPr lang="es-PE" sz="750" b="1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0.00307</cdr:x>
      <cdr:y>0.92812</cdr:y>
    </cdr:from>
    <cdr:to>
      <cdr:x>1</cdr:x>
      <cdr:y>0.99293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561" y="2672976"/>
          <a:ext cx="5383439" cy="186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</a:t>
          </a:r>
          <a:r>
            <a:rPr lang="es-PE" sz="750" b="1">
              <a:latin typeface="Arial Narrow" panose="020B0606020202030204" pitchFamily="34" charset="0"/>
            </a:rPr>
            <a:t>Elaboración</a:t>
          </a:r>
          <a:r>
            <a:rPr lang="es-PE" sz="750">
              <a:latin typeface="Arial Narrow" panose="020B0606020202030204" pitchFamily="34" charset="0"/>
            </a:rPr>
            <a:t>: CIE-PERUCÁMARAS</a:t>
          </a:r>
        </a:p>
      </cdr:txBody>
    </cdr:sp>
  </cdr:relSizeAnchor>
  <cdr:relSizeAnchor xmlns:cdr="http://schemas.openxmlformats.org/drawingml/2006/chartDrawing">
    <cdr:from>
      <cdr:x>0.74803</cdr:x>
      <cdr:y>0.35524</cdr:y>
    </cdr:from>
    <cdr:to>
      <cdr:x>0.86785</cdr:x>
      <cdr:y>0.40943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043529" y="1186304"/>
          <a:ext cx="6477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30,533.7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 b="1">
              <a:latin typeface="Arial Narrow" panose="020B0606020202030204" pitchFamily="34" charset="0"/>
            </a:rPr>
            <a:t>Fuente</a:t>
          </a:r>
          <a:r>
            <a:rPr lang="es-PE" sz="750">
              <a:latin typeface="Arial Narrow" panose="020B0606020202030204" pitchFamily="34" charset="0"/>
            </a:rPr>
            <a:t>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</a:t>
          </a:r>
          <a:r>
            <a:rPr lang="es-PE" sz="750" b="1">
              <a:latin typeface="Arial Narrow" panose="020B0606020202030204" pitchFamily="34" charset="0"/>
            </a:rPr>
            <a:t>MTC</a:t>
          </a:r>
          <a:r>
            <a:rPr lang="es-PE" sz="750">
              <a:latin typeface="Arial Narrow" panose="020B0606020202030204" pitchFamily="34" charset="0"/>
            </a:rPr>
            <a:t>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 b="1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0.17726</cdr:x>
      <cdr:y>0.73506</cdr:y>
    </cdr:from>
    <cdr:to>
      <cdr:x>0.82318</cdr:x>
      <cdr:y>0.98152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67887" y="1136336"/>
          <a:ext cx="17049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 sz="1100"/>
        </a:p>
      </cdr:txBody>
    </cdr:sp>
  </cdr:relSizeAnchor>
  <cdr:relSizeAnchor xmlns:cdr="http://schemas.openxmlformats.org/drawingml/2006/chartDrawing">
    <cdr:from>
      <cdr:x>0.15922</cdr:x>
      <cdr:y>0.69809</cdr:y>
    </cdr:from>
    <cdr:to>
      <cdr:x>0.96752</cdr:x>
      <cdr:y>0.98152</cdr:y>
    </cdr:to>
    <cdr:sp macro="" textlink="">
      <cdr:nvSpPr>
        <cdr:cNvPr id="6" name="CuadroTexto 5"/>
        <cdr:cNvSpPr txBox="1"/>
      </cdr:nvSpPr>
      <cdr:spPr>
        <a:xfrm xmlns:a="http://schemas.openxmlformats.org/drawingml/2006/main">
          <a:off x="420263" y="1079186"/>
          <a:ext cx="2133599" cy="4381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PE" sz="1000" b="1"/>
            <a:t>Fuente: MTC</a:t>
          </a:r>
        </a:p>
        <a:p xmlns:a="http://schemas.openxmlformats.org/drawingml/2006/main">
          <a:pPr algn="l"/>
          <a:r>
            <a:rPr lang="es-PE" sz="1000" b="1"/>
            <a:t>Elaboración:</a:t>
          </a:r>
          <a:r>
            <a:rPr lang="es-PE" sz="1000" b="1" baseline="0"/>
            <a:t> CIE-PERUCÁMARAS</a:t>
          </a:r>
          <a:endParaRPr lang="es-PE" sz="10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78" t="s">
        <v>90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</row>
    <row r="4" spans="2:18" ht="19.5" customHeight="1" x14ac:dyDescent="0.25">
      <c r="B4" s="179" t="s">
        <v>195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2:18" ht="15" customHeight="1" x14ac:dyDescent="0.25">
      <c r="B5" s="180" t="s">
        <v>196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Q23" sqref="Q23"/>
    </sheetView>
  </sheetViews>
  <sheetFormatPr baseColWidth="10" defaultRowHeight="12.75" x14ac:dyDescent="0.2"/>
  <cols>
    <col min="1" max="1" width="18.42578125" style="43" customWidth="1"/>
    <col min="2" max="2" width="11.42578125" style="43" customWidth="1"/>
    <col min="3" max="3" width="5.7109375" style="43" customWidth="1"/>
    <col min="4" max="4" width="11.42578125" style="43" customWidth="1"/>
    <col min="5" max="5" width="5.7109375" style="43" customWidth="1"/>
    <col min="6" max="6" width="11.42578125" style="43" customWidth="1"/>
    <col min="7" max="7" width="5.7109375" style="43" customWidth="1"/>
    <col min="8" max="8" width="11.42578125" style="43" customWidth="1"/>
    <col min="9" max="9" width="5.7109375" style="43" customWidth="1"/>
    <col min="10" max="10" width="11.42578125" style="43" customWidth="1"/>
    <col min="11" max="11" width="5.7109375" style="43" customWidth="1"/>
    <col min="12" max="12" width="11.42578125" style="43" customWidth="1"/>
    <col min="13" max="13" width="5.7109375" style="43" customWidth="1"/>
    <col min="14" max="14" width="11.42578125" style="43"/>
    <col min="15" max="15" width="5.7109375" style="43" customWidth="1"/>
    <col min="16" max="16" width="11.42578125" style="43"/>
    <col min="17" max="17" width="5.7109375" style="43" customWidth="1"/>
    <col min="18" max="18" width="11.42578125" style="43"/>
    <col min="19" max="19" width="5.7109375" style="43" customWidth="1"/>
    <col min="20" max="16384" width="11.42578125" style="43"/>
  </cols>
  <sheetData>
    <row r="1" spans="1:20" ht="13.5" thickBot="1" x14ac:dyDescent="0.25">
      <c r="A1" s="69">
        <v>2012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5" x14ac:dyDescent="0.2">
      <c r="A2" s="216" t="s">
        <v>46</v>
      </c>
      <c r="B2" s="217" t="s">
        <v>47</v>
      </c>
      <c r="C2" s="47"/>
      <c r="D2" s="216" t="s">
        <v>48</v>
      </c>
      <c r="E2" s="216"/>
      <c r="F2" s="216"/>
      <c r="G2" s="216"/>
      <c r="H2" s="216"/>
      <c r="I2" s="48"/>
      <c r="J2" s="216" t="s">
        <v>49</v>
      </c>
      <c r="K2" s="216"/>
      <c r="L2" s="216"/>
      <c r="M2" s="216"/>
      <c r="N2" s="216"/>
      <c r="O2" s="48"/>
      <c r="P2" s="216" t="s">
        <v>60</v>
      </c>
      <c r="Q2" s="216"/>
      <c r="R2" s="216"/>
      <c r="S2" s="216"/>
      <c r="T2" s="216"/>
    </row>
    <row r="3" spans="1:20" ht="26.25" thickBot="1" x14ac:dyDescent="0.25">
      <c r="A3" s="220"/>
      <c r="B3" s="218"/>
      <c r="C3" s="49"/>
      <c r="D3" s="50" t="s">
        <v>50</v>
      </c>
      <c r="E3" s="50"/>
      <c r="F3" s="50" t="s">
        <v>7</v>
      </c>
      <c r="G3" s="50"/>
      <c r="H3" s="51" t="s">
        <v>8</v>
      </c>
      <c r="I3" s="49"/>
      <c r="J3" s="50" t="s">
        <v>51</v>
      </c>
      <c r="K3" s="50"/>
      <c r="L3" s="50" t="s">
        <v>52</v>
      </c>
      <c r="M3" s="50"/>
      <c r="N3" s="50" t="s">
        <v>8</v>
      </c>
      <c r="O3" s="49"/>
      <c r="P3" s="50" t="s">
        <v>51</v>
      </c>
      <c r="Q3" s="50"/>
      <c r="R3" s="50" t="s">
        <v>52</v>
      </c>
      <c r="S3" s="50"/>
      <c r="T3" s="50" t="s">
        <v>8</v>
      </c>
    </row>
    <row r="4" spans="1:20" x14ac:dyDescent="0.2">
      <c r="A4" s="97" t="s">
        <v>57</v>
      </c>
      <c r="B4" s="100">
        <v>140672.38</v>
      </c>
      <c r="C4" s="100"/>
      <c r="D4" s="100">
        <v>24593.43</v>
      </c>
      <c r="E4" s="100"/>
      <c r="F4" s="100">
        <v>14747.760000000004</v>
      </c>
      <c r="G4" s="100"/>
      <c r="H4" s="100">
        <v>9845.67</v>
      </c>
      <c r="I4" s="100"/>
      <c r="J4" s="100">
        <v>24235.120000000006</v>
      </c>
      <c r="K4" s="100"/>
      <c r="L4" s="100">
        <v>2339.71</v>
      </c>
      <c r="M4" s="100"/>
      <c r="N4" s="100">
        <v>21895.41</v>
      </c>
      <c r="O4" s="100"/>
      <c r="P4" s="100">
        <v>91843.830000000016</v>
      </c>
      <c r="Q4" s="100"/>
      <c r="R4" s="100">
        <v>1611.1</v>
      </c>
      <c r="S4" s="100"/>
      <c r="T4" s="100">
        <v>90232.73</v>
      </c>
    </row>
    <row r="5" spans="1:20" x14ac:dyDescent="0.2">
      <c r="A5" s="43" t="s">
        <v>92</v>
      </c>
      <c r="B5" s="43">
        <f>SUM(D5,J5,P5)</f>
        <v>8700.49</v>
      </c>
      <c r="D5" s="43">
        <v>1419.42</v>
      </c>
      <c r="E5" s="68">
        <f>+F5/D5</f>
        <v>0.67522650096518289</v>
      </c>
      <c r="F5" s="43">
        <v>958.43</v>
      </c>
      <c r="G5" s="68"/>
      <c r="H5" s="43">
        <v>460.99</v>
      </c>
      <c r="I5" s="42"/>
      <c r="J5" s="43">
        <v>1639.57</v>
      </c>
      <c r="K5" s="68">
        <f>+L5/J5</f>
        <v>0.31124624139256024</v>
      </c>
      <c r="L5" s="43">
        <v>510.31</v>
      </c>
      <c r="M5" s="53">
        <f>+L5/J5</f>
        <v>0.31124624139256024</v>
      </c>
      <c r="N5" s="43">
        <v>1129.26</v>
      </c>
      <c r="O5" s="42"/>
      <c r="P5" s="43">
        <v>5641.5</v>
      </c>
      <c r="R5" s="43">
        <v>223.59</v>
      </c>
      <c r="S5" s="53"/>
      <c r="T5" s="43">
        <v>5417.91</v>
      </c>
    </row>
    <row r="6" spans="1:20" x14ac:dyDescent="0.2">
      <c r="A6" s="43" t="s">
        <v>98</v>
      </c>
      <c r="B6" s="43">
        <f>SUM(D6,J6,P6)</f>
        <v>13184.260000000002</v>
      </c>
      <c r="D6" s="43">
        <v>1821.48</v>
      </c>
      <c r="E6" s="68">
        <f t="shared" ref="E6:E11" si="0">+F6/D6</f>
        <v>0.57692645540988641</v>
      </c>
      <c r="F6" s="43">
        <v>1050.8599999999999</v>
      </c>
      <c r="G6" s="41"/>
      <c r="H6" s="43">
        <v>770.62</v>
      </c>
      <c r="I6" s="42"/>
      <c r="J6" s="43">
        <v>2646.7799999999997</v>
      </c>
      <c r="K6" s="68">
        <f t="shared" ref="K6:K11" si="1">+L6/J6</f>
        <v>3.179712707516303E-2</v>
      </c>
      <c r="L6" s="43">
        <v>84.16</v>
      </c>
      <c r="M6" s="53">
        <f t="shared" ref="M6:M11" si="2">+L6/J6</f>
        <v>3.179712707516303E-2</v>
      </c>
      <c r="N6" s="43">
        <v>2562.62</v>
      </c>
      <c r="O6" s="42"/>
      <c r="P6" s="43">
        <v>8716.0000000000018</v>
      </c>
      <c r="R6" s="43">
        <v>47.19</v>
      </c>
      <c r="S6" s="53"/>
      <c r="T6" s="43">
        <v>8668.8100000000013</v>
      </c>
    </row>
    <row r="7" spans="1:20" x14ac:dyDescent="0.2">
      <c r="A7" s="43" t="s">
        <v>94</v>
      </c>
      <c r="B7" s="43">
        <f>SUM(D7,J7,P7)</f>
        <v>1994.91</v>
      </c>
      <c r="D7" s="43">
        <v>399.28000000000003</v>
      </c>
      <c r="E7" s="68">
        <f t="shared" si="0"/>
        <v>0.99641855339611296</v>
      </c>
      <c r="F7" s="43">
        <v>397.85</v>
      </c>
      <c r="G7" s="41"/>
      <c r="H7" s="43">
        <v>1.43</v>
      </c>
      <c r="I7" s="42"/>
      <c r="J7" s="43">
        <v>179.63</v>
      </c>
      <c r="K7" s="68">
        <f t="shared" si="1"/>
        <v>1.3861827089016314E-2</v>
      </c>
      <c r="L7" s="43">
        <v>2.4900000000000002</v>
      </c>
      <c r="M7" s="53">
        <f t="shared" si="2"/>
        <v>1.3861827089016314E-2</v>
      </c>
      <c r="N7" s="43">
        <v>177.14</v>
      </c>
      <c r="O7" s="42"/>
      <c r="P7" s="43">
        <v>1416</v>
      </c>
      <c r="R7" s="43">
        <v>5.07</v>
      </c>
      <c r="S7" s="53"/>
      <c r="T7" s="43">
        <v>1410.93</v>
      </c>
    </row>
    <row r="8" spans="1:20" x14ac:dyDescent="0.2">
      <c r="A8" s="43" t="s">
        <v>99</v>
      </c>
      <c r="B8" s="43">
        <f>SUM(D8,J8,P8)</f>
        <v>2593.44</v>
      </c>
      <c r="C8" s="44"/>
      <c r="D8" s="43">
        <v>475.75</v>
      </c>
      <c r="E8" s="68">
        <f t="shared" si="0"/>
        <v>0.92643194955333685</v>
      </c>
      <c r="F8" s="43">
        <v>440.75</v>
      </c>
      <c r="G8" s="41"/>
      <c r="H8" s="43">
        <v>35</v>
      </c>
      <c r="I8" s="42"/>
      <c r="J8" s="44">
        <v>885.72</v>
      </c>
      <c r="K8" s="68">
        <f t="shared" si="1"/>
        <v>7.7733369462132496E-2</v>
      </c>
      <c r="L8" s="43">
        <v>68.849999999999994</v>
      </c>
      <c r="M8" s="53">
        <f t="shared" si="2"/>
        <v>7.7733369462132496E-2</v>
      </c>
      <c r="N8" s="43">
        <v>816.87</v>
      </c>
      <c r="O8" s="42"/>
      <c r="P8" s="44">
        <v>1231.97</v>
      </c>
      <c r="Q8" s="44"/>
      <c r="R8" s="43">
        <v>98.22</v>
      </c>
      <c r="S8" s="54"/>
      <c r="T8" s="43">
        <v>1133.75</v>
      </c>
    </row>
    <row r="9" spans="1:20" x14ac:dyDescent="0.2">
      <c r="A9" s="43" t="s">
        <v>96</v>
      </c>
      <c r="B9" s="43">
        <f t="shared" ref="B9" si="3">SUM(D9,J9,P9)</f>
        <v>10840.45</v>
      </c>
      <c r="C9" s="44"/>
      <c r="D9" s="43">
        <v>1900.55</v>
      </c>
      <c r="E9" s="68">
        <f t="shared" si="0"/>
        <v>0.69863460577201342</v>
      </c>
      <c r="F9" s="43">
        <v>1327.79</v>
      </c>
      <c r="G9" s="41"/>
      <c r="H9" s="43">
        <v>572.76</v>
      </c>
      <c r="I9" s="42"/>
      <c r="J9" s="44">
        <v>1791.31</v>
      </c>
      <c r="K9" s="68">
        <f t="shared" si="1"/>
        <v>5.2095952124422903E-2</v>
      </c>
      <c r="L9" s="43">
        <v>93.32</v>
      </c>
      <c r="M9" s="53">
        <f t="shared" si="2"/>
        <v>5.2095952124422903E-2</v>
      </c>
      <c r="N9" s="43">
        <v>1697.99</v>
      </c>
      <c r="O9" s="42"/>
      <c r="P9" s="44">
        <v>7148.59</v>
      </c>
      <c r="Q9" s="44"/>
      <c r="R9" s="43">
        <v>46.41</v>
      </c>
      <c r="S9" s="54"/>
      <c r="T9" s="43">
        <v>7102.18</v>
      </c>
    </row>
    <row r="10" spans="1:20" x14ac:dyDescent="0.2">
      <c r="A10" s="44" t="s">
        <v>97</v>
      </c>
      <c r="B10" s="44">
        <f>SUM(D10,J10,P10)</f>
        <v>2530.7300000000005</v>
      </c>
      <c r="C10" s="44"/>
      <c r="D10" s="44">
        <v>632.59</v>
      </c>
      <c r="E10" s="68">
        <f t="shared" si="0"/>
        <v>0.71875938601621903</v>
      </c>
      <c r="F10" s="44">
        <v>454.68</v>
      </c>
      <c r="G10" s="106"/>
      <c r="H10" s="44">
        <v>177.91</v>
      </c>
      <c r="I10" s="42"/>
      <c r="J10" s="44">
        <v>512.17000000000007</v>
      </c>
      <c r="K10" s="68">
        <f t="shared" si="1"/>
        <v>0.165960520920788</v>
      </c>
      <c r="L10" s="44">
        <v>85</v>
      </c>
      <c r="M10" s="54">
        <f t="shared" si="2"/>
        <v>0.165960520920788</v>
      </c>
      <c r="N10" s="44">
        <v>427.17</v>
      </c>
      <c r="O10" s="42"/>
      <c r="P10" s="44">
        <v>1385.97</v>
      </c>
      <c r="Q10" s="44"/>
      <c r="R10" s="44">
        <v>151.55000000000001</v>
      </c>
      <c r="S10" s="54"/>
      <c r="T10" s="44">
        <v>1234.42</v>
      </c>
    </row>
    <row r="11" spans="1:20" s="46" customFormat="1" x14ac:dyDescent="0.2">
      <c r="A11" s="101" t="s">
        <v>105</v>
      </c>
      <c r="B11" s="101">
        <f>SUBTOTAL(9,B5:B10)</f>
        <v>39844.280000000006</v>
      </c>
      <c r="C11" s="101"/>
      <c r="D11" s="101">
        <f>SUBTOTAL(9,D5:D10)</f>
        <v>6649.0700000000006</v>
      </c>
      <c r="E11" s="104">
        <f t="shared" si="0"/>
        <v>0.69639212701926734</v>
      </c>
      <c r="F11" s="101">
        <f>SUBTOTAL(9,F5:F10)</f>
        <v>4630.3600000000006</v>
      </c>
      <c r="G11" s="102"/>
      <c r="H11" s="101">
        <f>SUBTOTAL(9,H5:H10)</f>
        <v>2018.7100000000003</v>
      </c>
      <c r="I11" s="103"/>
      <c r="J11" s="101">
        <f>SUBTOTAL(9,J5:J10)</f>
        <v>7655.18</v>
      </c>
      <c r="K11" s="104">
        <f t="shared" si="1"/>
        <v>0.11026912495852483</v>
      </c>
      <c r="L11" s="101">
        <f>SUBTOTAL(9,L5:L10)</f>
        <v>844.13000000000011</v>
      </c>
      <c r="M11" s="99">
        <f t="shared" si="2"/>
        <v>0.11026912495852483</v>
      </c>
      <c r="N11" s="101">
        <f>SUBTOTAL(9,N5:N10)</f>
        <v>6811.05</v>
      </c>
      <c r="O11" s="103"/>
      <c r="P11" s="101">
        <f>SUBTOTAL(9,P5:P10)</f>
        <v>25540.030000000002</v>
      </c>
      <c r="Q11" s="101"/>
      <c r="R11" s="101">
        <f>SUBTOTAL(9,R5:R10)</f>
        <v>572.03</v>
      </c>
      <c r="S11" s="105"/>
      <c r="T11" s="101">
        <f>SUBTOTAL(9,T5:T10)</f>
        <v>24968</v>
      </c>
    </row>
    <row r="12" spans="1:20" s="46" customFormat="1" x14ac:dyDescent="0.2">
      <c r="A12" s="57"/>
      <c r="B12" s="58">
        <f>+B11/B4</f>
        <v>0.2832416711795166</v>
      </c>
      <c r="C12" s="58"/>
      <c r="D12" s="58">
        <f>+D11/D4</f>
        <v>0.27035960417070742</v>
      </c>
      <c r="E12" s="58"/>
      <c r="F12" s="58"/>
      <c r="G12" s="58"/>
      <c r="H12" s="58">
        <f>+H11/H4</f>
        <v>0.20503530993827745</v>
      </c>
      <c r="I12" s="57"/>
      <c r="J12" s="58">
        <f>+J11/J4</f>
        <v>0.31587134703686215</v>
      </c>
      <c r="K12" s="58"/>
      <c r="L12" s="58">
        <f>+L11/L4</f>
        <v>0.3607840287898928</v>
      </c>
      <c r="M12" s="58"/>
      <c r="N12" s="58">
        <f>+N11/N4</f>
        <v>0.31107204660702859</v>
      </c>
      <c r="O12" s="58"/>
      <c r="P12" s="58">
        <f>+P11/P4</f>
        <v>0.2780810643458575</v>
      </c>
      <c r="Q12" s="58"/>
      <c r="R12" s="58">
        <f>+R11/R4</f>
        <v>0.35505555210725592</v>
      </c>
      <c r="S12" s="58"/>
      <c r="T12" s="58">
        <f>+T11/T4</f>
        <v>0.27670668946844457</v>
      </c>
    </row>
    <row r="15" spans="1:20" ht="13.5" thickBot="1" x14ac:dyDescent="0.25">
      <c r="A15" s="69">
        <v>2019</v>
      </c>
    </row>
    <row r="16" spans="1:20" ht="15" x14ac:dyDescent="0.2">
      <c r="A16" s="217" t="s">
        <v>46</v>
      </c>
      <c r="B16" s="217" t="s">
        <v>47</v>
      </c>
      <c r="C16" s="59"/>
      <c r="D16" s="52" t="s">
        <v>48</v>
      </c>
      <c r="E16" s="52"/>
      <c r="F16" s="52"/>
      <c r="G16" s="52"/>
      <c r="H16" s="52"/>
      <c r="I16" s="48"/>
      <c r="J16" s="52" t="s">
        <v>49</v>
      </c>
      <c r="K16" s="52"/>
      <c r="L16" s="52"/>
      <c r="M16" s="52"/>
      <c r="N16" s="52"/>
      <c r="O16" s="48"/>
      <c r="P16" s="52" t="s">
        <v>61</v>
      </c>
      <c r="Q16" s="52"/>
      <c r="R16" s="52"/>
      <c r="S16" s="52"/>
      <c r="T16" s="52"/>
    </row>
    <row r="17" spans="1:20" ht="26.25" thickBot="1" x14ac:dyDescent="0.25">
      <c r="A17" s="218"/>
      <c r="B17" s="218"/>
      <c r="C17" s="60"/>
      <c r="D17" s="50" t="s">
        <v>50</v>
      </c>
      <c r="E17" s="50"/>
      <c r="F17" s="50" t="s">
        <v>7</v>
      </c>
      <c r="G17" s="50"/>
      <c r="H17" s="50" t="s">
        <v>8</v>
      </c>
      <c r="I17" s="49"/>
      <c r="J17" s="50" t="s">
        <v>51</v>
      </c>
      <c r="K17" s="50"/>
      <c r="L17" s="50" t="s">
        <v>52</v>
      </c>
      <c r="M17" s="50"/>
      <c r="N17" s="50" t="s">
        <v>8</v>
      </c>
      <c r="O17" s="49"/>
      <c r="P17" s="50" t="s">
        <v>51</v>
      </c>
      <c r="Q17" s="50"/>
      <c r="R17" s="50" t="s">
        <v>52</v>
      </c>
      <c r="S17" s="50"/>
      <c r="T17" s="50" t="s">
        <v>8</v>
      </c>
    </row>
    <row r="18" spans="1:20" x14ac:dyDescent="0.2">
      <c r="A18" s="61" t="s">
        <v>58</v>
      </c>
      <c r="B18" s="52">
        <v>168953.85699994001</v>
      </c>
      <c r="C18" s="52"/>
      <c r="D18" s="52">
        <v>27053.721999939997</v>
      </c>
      <c r="E18" s="63"/>
      <c r="F18" s="52">
        <v>22172.485999929999</v>
      </c>
      <c r="G18" s="52"/>
      <c r="H18" s="52">
        <v>4881.2360000100007</v>
      </c>
      <c r="I18" s="62"/>
      <c r="J18" s="52">
        <v>27639.598000000005</v>
      </c>
      <c r="K18" s="63"/>
      <c r="L18" s="52">
        <v>4261.320999999999</v>
      </c>
      <c r="M18" s="63"/>
      <c r="N18" s="52">
        <v>23378.276999999995</v>
      </c>
      <c r="O18" s="62"/>
      <c r="P18" s="52">
        <v>114260.537</v>
      </c>
      <c r="Q18" s="63"/>
      <c r="R18" s="52">
        <v>2335.8280000000004</v>
      </c>
      <c r="S18" s="63"/>
      <c r="T18" s="52">
        <v>111924.709</v>
      </c>
    </row>
    <row r="19" spans="1:20" x14ac:dyDescent="0.2">
      <c r="A19" s="43" t="s">
        <v>92</v>
      </c>
      <c r="B19" s="43">
        <f>SUM(D19,J19,P19)</f>
        <v>9392.5059999999994</v>
      </c>
      <c r="D19" s="43">
        <v>1497.052999999999</v>
      </c>
      <c r="E19" s="68">
        <f>+F19/D19</f>
        <v>0.8119786006240266</v>
      </c>
      <c r="F19" s="43">
        <v>1215.575</v>
      </c>
      <c r="G19" s="68"/>
      <c r="H19" s="43">
        <v>281.47800000000001</v>
      </c>
      <c r="I19" s="42"/>
      <c r="J19" s="43">
        <v>1740.0050000000001</v>
      </c>
      <c r="K19" s="68">
        <f>+L19/J19</f>
        <v>0.56248171700656024</v>
      </c>
      <c r="L19" s="43">
        <v>978.721</v>
      </c>
      <c r="M19" s="53"/>
      <c r="N19" s="43">
        <v>761.28399999999999</v>
      </c>
      <c r="O19" s="42"/>
      <c r="P19" s="43">
        <v>6155.4480000000003</v>
      </c>
      <c r="Q19" s="43">
        <f t="shared" ref="Q19:Q24" si="4">+R19/P19</f>
        <v>7.0552947567748103E-2</v>
      </c>
      <c r="R19" s="43">
        <v>434.28499999999991</v>
      </c>
      <c r="S19" s="53"/>
      <c r="T19" s="43">
        <v>5721.1629999999986</v>
      </c>
    </row>
    <row r="20" spans="1:20" x14ac:dyDescent="0.2">
      <c r="A20" s="43" t="s">
        <v>98</v>
      </c>
      <c r="B20" s="43">
        <f>SUM(D20,J20,P20)</f>
        <v>17502.889000000006</v>
      </c>
      <c r="D20" s="43">
        <v>2034.0739999999994</v>
      </c>
      <c r="E20" s="68">
        <f t="shared" ref="E20:E25" si="5">+F20/D20</f>
        <v>0.79938832117218939</v>
      </c>
      <c r="F20" s="43">
        <v>1626.0149999999994</v>
      </c>
      <c r="G20" s="41"/>
      <c r="H20" s="43">
        <v>408.05899999999997</v>
      </c>
      <c r="I20" s="42"/>
      <c r="J20" s="43">
        <v>2802.7020000000002</v>
      </c>
      <c r="K20" s="68">
        <f t="shared" ref="K20:K25" si="6">+L20/J20</f>
        <v>0.20138887402228267</v>
      </c>
      <c r="L20" s="43">
        <v>564.43299999999977</v>
      </c>
      <c r="M20" s="53"/>
      <c r="N20" s="43">
        <v>2238.2690000000002</v>
      </c>
      <c r="O20" s="42"/>
      <c r="P20" s="43">
        <v>12666.113000000007</v>
      </c>
      <c r="Q20" s="176">
        <f t="shared" si="4"/>
        <v>2.4051419721267276E-2</v>
      </c>
      <c r="R20" s="43">
        <v>304.63799999999998</v>
      </c>
      <c r="S20" s="53"/>
      <c r="T20" s="43">
        <v>12361.475000000006</v>
      </c>
    </row>
    <row r="21" spans="1:20" s="107" customFormat="1" x14ac:dyDescent="0.2">
      <c r="A21" s="43" t="s">
        <v>94</v>
      </c>
      <c r="B21" s="43">
        <f t="shared" ref="B21:B24" si="7">SUM(D21,J21,P21)</f>
        <v>2015.0390000000002</v>
      </c>
      <c r="C21" s="43"/>
      <c r="D21" s="43">
        <v>399.27599999999995</v>
      </c>
      <c r="E21" s="68">
        <f t="shared" si="5"/>
        <v>1</v>
      </c>
      <c r="F21" s="43">
        <v>399.27599999999995</v>
      </c>
      <c r="G21" s="41"/>
      <c r="H21" s="43">
        <v>0</v>
      </c>
      <c r="I21" s="42"/>
      <c r="J21" s="43">
        <v>339.97900000000004</v>
      </c>
      <c r="K21" s="68">
        <f t="shared" si="6"/>
        <v>6.8768953376532075E-3</v>
      </c>
      <c r="L21" s="43">
        <v>2.3380000000000001</v>
      </c>
      <c r="M21" s="53"/>
      <c r="N21" s="43">
        <v>337.64100000000002</v>
      </c>
      <c r="O21" s="42"/>
      <c r="P21" s="43">
        <v>1275.7840000000003</v>
      </c>
      <c r="Q21" s="175">
        <f t="shared" si="4"/>
        <v>5.0204423319307953E-3</v>
      </c>
      <c r="R21" s="43">
        <v>6.4049999999999994</v>
      </c>
      <c r="S21" s="53"/>
      <c r="T21" s="43">
        <v>1269.3790000000004</v>
      </c>
    </row>
    <row r="22" spans="1:20" s="107" customFormat="1" x14ac:dyDescent="0.2">
      <c r="A22" s="43" t="s">
        <v>99</v>
      </c>
      <c r="B22" s="43">
        <f t="shared" si="7"/>
        <v>3330.7510000000002</v>
      </c>
      <c r="C22" s="44"/>
      <c r="D22" s="43">
        <v>469.24500000000006</v>
      </c>
      <c r="E22" s="68">
        <f t="shared" si="5"/>
        <v>1</v>
      </c>
      <c r="F22" s="43">
        <v>469.24500000000006</v>
      </c>
      <c r="G22" s="41"/>
      <c r="H22" s="43">
        <v>0</v>
      </c>
      <c r="I22" s="42"/>
      <c r="J22" s="44">
        <v>906.90899999999988</v>
      </c>
      <c r="K22" s="68">
        <f t="shared" si="6"/>
        <v>0.12968445566203446</v>
      </c>
      <c r="L22" s="43">
        <v>117.61199999999999</v>
      </c>
      <c r="M22" s="53"/>
      <c r="N22" s="43">
        <v>789.29699999999991</v>
      </c>
      <c r="O22" s="42"/>
      <c r="P22" s="44">
        <f>R22+T22</f>
        <v>1954.5970000000002</v>
      </c>
      <c r="Q22" s="44">
        <f t="shared" si="4"/>
        <v>0.40381572262722176</v>
      </c>
      <c r="R22" s="43">
        <v>789.29699999999991</v>
      </c>
      <c r="S22" s="54"/>
      <c r="T22" s="43">
        <v>1165.3000000000002</v>
      </c>
    </row>
    <row r="23" spans="1:20" s="107" customFormat="1" x14ac:dyDescent="0.2">
      <c r="A23" s="43" t="s">
        <v>96</v>
      </c>
      <c r="B23" s="43">
        <f t="shared" si="7"/>
        <v>13214.143999999997</v>
      </c>
      <c r="C23" s="44"/>
      <c r="D23" s="43">
        <v>2018.0390000000002</v>
      </c>
      <c r="E23" s="68">
        <f t="shared" si="5"/>
        <v>0.89352187940867356</v>
      </c>
      <c r="F23" s="43">
        <v>1803.1620000000003</v>
      </c>
      <c r="G23" s="41"/>
      <c r="H23" s="43">
        <v>214.87700000000001</v>
      </c>
      <c r="I23" s="42"/>
      <c r="J23" s="44">
        <v>2369.0669999999996</v>
      </c>
      <c r="K23" s="68">
        <f t="shared" si="6"/>
        <v>0.17065072452573105</v>
      </c>
      <c r="L23" s="43">
        <v>404.28300000000002</v>
      </c>
      <c r="M23" s="53"/>
      <c r="N23" s="43">
        <v>1964.7839999999997</v>
      </c>
      <c r="O23" s="42"/>
      <c r="P23" s="44">
        <v>8827.0379999999968</v>
      </c>
      <c r="Q23" s="177">
        <f t="shared" si="4"/>
        <v>4.8048960478022209E-3</v>
      </c>
      <c r="R23" s="43">
        <v>42.413000000000004</v>
      </c>
      <c r="S23" s="54"/>
      <c r="T23" s="43">
        <v>8784.6249999999964</v>
      </c>
    </row>
    <row r="24" spans="1:20" s="107" customFormat="1" x14ac:dyDescent="0.2">
      <c r="A24" s="44" t="s">
        <v>97</v>
      </c>
      <c r="B24" s="44">
        <f t="shared" si="7"/>
        <v>2516.0190000000002</v>
      </c>
      <c r="C24" s="44"/>
      <c r="D24" s="44">
        <v>631.38299999999981</v>
      </c>
      <c r="E24" s="68">
        <f t="shared" si="5"/>
        <v>0.91923444248578112</v>
      </c>
      <c r="F24" s="44">
        <v>580.38899999999978</v>
      </c>
      <c r="G24" s="106"/>
      <c r="H24" s="44">
        <v>50.993999999999993</v>
      </c>
      <c r="I24" s="42"/>
      <c r="J24" s="44">
        <v>489.70400000000001</v>
      </c>
      <c r="K24" s="68">
        <f t="shared" si="6"/>
        <v>0.17358036691552448</v>
      </c>
      <c r="L24" s="44">
        <v>85.003</v>
      </c>
      <c r="M24" s="54"/>
      <c r="N24" s="44">
        <v>404.70100000000002</v>
      </c>
      <c r="O24" s="42"/>
      <c r="P24" s="44">
        <v>1394.9320000000002</v>
      </c>
      <c r="Q24" s="44">
        <f t="shared" si="4"/>
        <v>0.1169462023955289</v>
      </c>
      <c r="R24" s="44">
        <v>163.13199999999995</v>
      </c>
      <c r="S24" s="54"/>
      <c r="T24" s="44">
        <v>1231.8000000000002</v>
      </c>
    </row>
    <row r="25" spans="1:20" x14ac:dyDescent="0.2">
      <c r="A25" s="101" t="s">
        <v>105</v>
      </c>
      <c r="B25" s="101">
        <f>SUBTOTAL(9,B19:B24)</f>
        <v>47971.347999999998</v>
      </c>
      <c r="C25" s="101"/>
      <c r="D25" s="101">
        <f>SUBTOTAL(9,D19:D24)</f>
        <v>7049.0699999999979</v>
      </c>
      <c r="E25" s="104">
        <f t="shared" si="5"/>
        <v>0.86446325543653291</v>
      </c>
      <c r="F25" s="101">
        <f>SUBTOTAL(9,F19:F24)</f>
        <v>6093.6619999999994</v>
      </c>
      <c r="G25" s="102"/>
      <c r="H25" s="101">
        <f>SUBTOTAL(9,H19:H24)</f>
        <v>955.40800000000002</v>
      </c>
      <c r="I25" s="103"/>
      <c r="J25" s="101">
        <f>SUBTOTAL(9,J19:J24)</f>
        <v>8648.366</v>
      </c>
      <c r="K25" s="104">
        <f t="shared" si="6"/>
        <v>0.24887822740156926</v>
      </c>
      <c r="L25" s="101">
        <f>SUBTOTAL(9,L19:L24)</f>
        <v>2152.39</v>
      </c>
      <c r="M25" s="99"/>
      <c r="N25" s="101">
        <f>SUBTOTAL(9,N19:N24)</f>
        <v>6495.9759999999997</v>
      </c>
      <c r="O25" s="103"/>
      <c r="P25" s="101">
        <f>SUBTOTAL(9,P19:P24)</f>
        <v>32273.912000000008</v>
      </c>
      <c r="Q25" s="101">
        <f>+R25/P25</f>
        <v>5.3918781212516143E-2</v>
      </c>
      <c r="R25" s="101">
        <f>SUBTOTAL(9,R19:R24)</f>
        <v>1740.1699999999996</v>
      </c>
      <c r="S25" s="105"/>
      <c r="T25" s="101">
        <f>SUBTOTAL(9,T19:T24)</f>
        <v>30533.742000000002</v>
      </c>
    </row>
    <row r="26" spans="1:20" x14ac:dyDescent="0.2">
      <c r="A26" s="64" t="s">
        <v>62</v>
      </c>
      <c r="B26" s="65">
        <f>+B25-B11</f>
        <v>8127.067999999992</v>
      </c>
      <c r="C26" s="66"/>
      <c r="D26" s="65">
        <f>+D25-D11</f>
        <v>399.99999999999727</v>
      </c>
      <c r="E26" s="67"/>
      <c r="F26" s="142">
        <f>+F25-F11</f>
        <v>1463.3019999999988</v>
      </c>
      <c r="G26" s="67"/>
      <c r="H26" s="65">
        <f>+H25-H11</f>
        <v>-1063.3020000000001</v>
      </c>
      <c r="I26" s="66"/>
      <c r="J26" s="65">
        <f>+J25-J11</f>
        <v>993.18599999999969</v>
      </c>
      <c r="K26" s="67"/>
      <c r="L26" s="65">
        <f>+L25-L11</f>
        <v>1308.2599999999998</v>
      </c>
      <c r="M26" s="67"/>
      <c r="N26" s="65">
        <f>+N25-N11</f>
        <v>-315.07400000000052</v>
      </c>
      <c r="O26" s="44"/>
      <c r="P26" s="65">
        <f>+P25-P11</f>
        <v>6733.8820000000051</v>
      </c>
      <c r="Q26" s="67"/>
      <c r="R26" s="65">
        <f>+R25-R11</f>
        <v>1168.1399999999996</v>
      </c>
      <c r="S26" s="67"/>
      <c r="T26" s="65">
        <f>+T25-T11</f>
        <v>5565.742000000002</v>
      </c>
    </row>
    <row r="27" spans="1:20" x14ac:dyDescent="0.2">
      <c r="A27" s="55" t="s">
        <v>59</v>
      </c>
      <c r="B27" s="56">
        <f>+B25/B18</f>
        <v>0.28393165359946199</v>
      </c>
      <c r="C27" s="45"/>
      <c r="D27" s="56">
        <f>+D25/D18</f>
        <v>0.2605582329860428</v>
      </c>
      <c r="E27" s="45"/>
      <c r="F27" s="56">
        <f>+F25/F18</f>
        <v>0.27482989503383776</v>
      </c>
      <c r="G27" s="45"/>
      <c r="H27" s="56">
        <f>+H25/H18</f>
        <v>0.19573075343991617</v>
      </c>
      <c r="I27" s="45"/>
      <c r="J27" s="56">
        <f>+J25/J18</f>
        <v>0.31289767673176716</v>
      </c>
      <c r="K27" s="45"/>
      <c r="L27" s="56">
        <f>+L25/L18</f>
        <v>0.50509924035293285</v>
      </c>
      <c r="M27" s="45"/>
      <c r="N27" s="56">
        <f>+N25/N18</f>
        <v>0.27786376215834901</v>
      </c>
      <c r="O27" s="98"/>
      <c r="P27" s="56">
        <f>+P25/P18</f>
        <v>0.282458956061094</v>
      </c>
      <c r="Q27" s="45"/>
      <c r="R27" s="56">
        <f>+R25/R18</f>
        <v>0.7449906414342149</v>
      </c>
      <c r="S27" s="45"/>
      <c r="T27" s="56">
        <f>+T25/T18</f>
        <v>0.27280608788538374</v>
      </c>
    </row>
    <row r="30" spans="1:20" x14ac:dyDescent="0.2">
      <c r="A30" s="219"/>
    </row>
    <row r="31" spans="1:20" x14ac:dyDescent="0.2">
      <c r="A31" s="219"/>
      <c r="F31" s="70"/>
    </row>
  </sheetData>
  <mergeCells count="8">
    <mergeCell ref="P2:T2"/>
    <mergeCell ref="A16:A17"/>
    <mergeCell ref="B16:B17"/>
    <mergeCell ref="A30:A31"/>
    <mergeCell ref="A2:A3"/>
    <mergeCell ref="B2:B3"/>
    <mergeCell ref="D2:H2"/>
    <mergeCell ref="J2:N2"/>
  </mergeCells>
  <pageMargins left="0.7" right="0.7" top="0.75" bottom="0.75" header="0.3" footer="0.3"/>
  <pageSetup orientation="portrait" horizontalDpi="0" verticalDpi="0" r:id="rId1"/>
  <ignoredErrors>
    <ignoredError sqref="D25 F25:H25 L25:O25 R25:T25 I25:J25 Q11 S11 I11 O11 G11 D11 H11 P11 J11 T11 R11 L11 N11 F11" formulaRange="1"/>
    <ignoredError sqref="M1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8"/>
  <sheetViews>
    <sheetView workbookViewId="0">
      <selection activeCell="B2" sqref="B2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81" t="s">
        <v>0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2:15" x14ac:dyDescent="0.25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</row>
    <row r="10" spans="2:15" x14ac:dyDescent="0.25"/>
    <row r="11" spans="2:15" x14ac:dyDescent="0.25">
      <c r="G11" s="9"/>
    </row>
    <row r="12" spans="2:15" x14ac:dyDescent="0.25">
      <c r="F12" s="9" t="s">
        <v>91</v>
      </c>
      <c r="G12" s="9"/>
      <c r="J12" s="2">
        <v>2</v>
      </c>
    </row>
    <row r="13" spans="2:15" x14ac:dyDescent="0.25">
      <c r="G13" s="9" t="s">
        <v>92</v>
      </c>
      <c r="J13" s="2">
        <v>3</v>
      </c>
    </row>
    <row r="14" spans="2:15" x14ac:dyDescent="0.25">
      <c r="G14" s="9" t="s">
        <v>93</v>
      </c>
      <c r="J14" s="2">
        <v>4</v>
      </c>
    </row>
    <row r="15" spans="2:15" x14ac:dyDescent="0.25">
      <c r="G15" s="9" t="s">
        <v>94</v>
      </c>
      <c r="J15" s="2">
        <v>5</v>
      </c>
    </row>
    <row r="16" spans="2:15" x14ac:dyDescent="0.25">
      <c r="G16" s="9" t="s">
        <v>95</v>
      </c>
      <c r="J16" s="2">
        <v>6</v>
      </c>
    </row>
    <row r="17" spans="7:10" x14ac:dyDescent="0.25">
      <c r="G17" s="9" t="s">
        <v>96</v>
      </c>
      <c r="J17" s="2">
        <v>7</v>
      </c>
    </row>
    <row r="18" spans="7:10" x14ac:dyDescent="0.25">
      <c r="G18" s="9" t="s">
        <v>97</v>
      </c>
      <c r="J18" s="2">
        <v>8</v>
      </c>
    </row>
    <row r="19" spans="7:10" x14ac:dyDescent="0.25">
      <c r="G19" s="9" t="s">
        <v>86</v>
      </c>
      <c r="J19" s="2">
        <v>9</v>
      </c>
    </row>
    <row r="20" spans="7:10" x14ac:dyDescent="0.25">
      <c r="J20" s="2"/>
    </row>
    <row r="21" spans="7:10" x14ac:dyDescent="0.25">
      <c r="G21" s="9"/>
      <c r="J21" s="2"/>
    </row>
    <row r="22" spans="7:10" x14ac:dyDescent="0.25"/>
    <row r="23" spans="7:10" x14ac:dyDescent="0.25"/>
    <row r="24" spans="7:10" x14ac:dyDescent="0.25"/>
    <row r="25" spans="7:10" x14ac:dyDescent="0.25"/>
    <row r="26" spans="7:10" x14ac:dyDescent="0.25"/>
    <row r="27" spans="7:10" x14ac:dyDescent="0.25"/>
    <row r="28" spans="7:10" x14ac:dyDescent="0.25"/>
  </sheetData>
  <sheetProtection selectLockedCells="1"/>
  <protectedRanges>
    <protectedRange sqref="G13:G16 J12:J21" name="Rango1"/>
  </protectedRanges>
  <mergeCells count="1">
    <mergeCell ref="B8:O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01"/>
  <sheetViews>
    <sheetView zoomScaleNormal="100" workbookViewId="0">
      <selection activeCell="B4" sqref="B4"/>
    </sheetView>
  </sheetViews>
  <sheetFormatPr baseColWidth="10" defaultColWidth="0" defaultRowHeight="15" x14ac:dyDescent="0.25"/>
  <cols>
    <col min="1" max="2" width="11.7109375" style="1" customWidth="1"/>
    <col min="3" max="3" width="11.85546875" style="1" customWidth="1"/>
    <col min="4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 x14ac:dyDescent="0.25">
      <c r="B1" s="182" t="s">
        <v>197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41"/>
    </row>
    <row r="2" spans="2:23" x14ac:dyDescent="0.25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41"/>
    </row>
    <row r="3" spans="2:23" x14ac:dyDescent="0.25">
      <c r="C3" s="6"/>
      <c r="D3" s="6"/>
      <c r="E3" s="6"/>
      <c r="F3" s="5"/>
      <c r="G3" s="6"/>
      <c r="H3" s="5"/>
      <c r="I3" s="7"/>
      <c r="J3" s="7"/>
      <c r="K3" s="5"/>
      <c r="L3" s="7"/>
      <c r="M3" s="5"/>
      <c r="N3" s="8"/>
      <c r="O3" s="8"/>
      <c r="P3" s="8"/>
    </row>
    <row r="4" spans="2:23" x14ac:dyDescent="0.25">
      <c r="C4" s="6"/>
      <c r="D4" s="6"/>
      <c r="E4" s="6"/>
      <c r="F4" s="5"/>
      <c r="G4" s="6"/>
      <c r="H4" s="5"/>
      <c r="I4" s="7"/>
      <c r="J4" s="7"/>
      <c r="L4" s="7"/>
      <c r="M4" s="5"/>
      <c r="N4" s="8"/>
      <c r="O4" s="8"/>
      <c r="P4" s="8"/>
      <c r="R4" s="22"/>
      <c r="S4" s="22"/>
      <c r="T4" s="22"/>
      <c r="U4" s="22"/>
      <c r="V4" s="22"/>
      <c r="W4" s="22"/>
    </row>
    <row r="5" spans="2:23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  <c r="R5" s="22"/>
      <c r="S5" s="22"/>
      <c r="T5" s="22"/>
      <c r="U5" s="22"/>
      <c r="V5" s="22"/>
      <c r="W5" s="22"/>
    </row>
    <row r="6" spans="2:23" x14ac:dyDescent="0.25">
      <c r="R6" s="22"/>
      <c r="S6" s="22"/>
      <c r="T6" s="22"/>
      <c r="U6" s="22"/>
      <c r="V6" s="22"/>
      <c r="W6" s="22"/>
    </row>
    <row r="7" spans="2:23" x14ac:dyDescent="0.25">
      <c r="B7" s="18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R7" s="37"/>
      <c r="S7" s="22"/>
      <c r="T7" s="22"/>
      <c r="U7" s="22"/>
      <c r="V7" s="37"/>
      <c r="W7" s="37"/>
    </row>
    <row r="8" spans="2:23" x14ac:dyDescent="0.25">
      <c r="B8" s="12"/>
      <c r="C8" s="11"/>
      <c r="N8" s="11"/>
      <c r="P8" s="17"/>
      <c r="R8" s="36"/>
      <c r="V8" s="36"/>
      <c r="W8" s="36"/>
    </row>
    <row r="9" spans="2:23" x14ac:dyDescent="0.25">
      <c r="B9" s="12"/>
      <c r="E9" s="183" t="s">
        <v>75</v>
      </c>
      <c r="F9" s="183"/>
      <c r="G9" s="183"/>
      <c r="H9" s="183"/>
      <c r="I9" s="183"/>
      <c r="J9" s="183"/>
      <c r="K9" s="183"/>
      <c r="L9" s="183"/>
      <c r="M9" s="183"/>
      <c r="P9" s="17"/>
      <c r="R9" s="36"/>
      <c r="S9" s="36"/>
      <c r="T9" s="165" t="s">
        <v>39</v>
      </c>
    </row>
    <row r="10" spans="2:23" x14ac:dyDescent="0.25">
      <c r="B10" s="12"/>
      <c r="E10" s="27"/>
      <c r="F10" s="27"/>
      <c r="G10" s="27"/>
      <c r="H10" s="27"/>
      <c r="I10" s="27" t="s">
        <v>14</v>
      </c>
      <c r="J10" s="27"/>
      <c r="K10" s="27"/>
      <c r="L10" s="27"/>
      <c r="M10" s="27"/>
      <c r="P10" s="17"/>
      <c r="R10" s="36"/>
      <c r="S10" s="36" t="s">
        <v>7</v>
      </c>
      <c r="T10" s="38">
        <v>6093.6619999999994</v>
      </c>
    </row>
    <row r="11" spans="2:23" x14ac:dyDescent="0.25">
      <c r="B11" s="12"/>
      <c r="E11" s="184" t="s">
        <v>12</v>
      </c>
      <c r="F11" s="185" t="s">
        <v>5</v>
      </c>
      <c r="G11" s="185"/>
      <c r="H11" s="185" t="s">
        <v>74</v>
      </c>
      <c r="I11" s="185"/>
      <c r="J11" s="185" t="s">
        <v>6</v>
      </c>
      <c r="K11" s="185"/>
      <c r="L11" s="185" t="s">
        <v>1</v>
      </c>
      <c r="M11" s="185"/>
      <c r="N11" s="199" t="s">
        <v>85</v>
      </c>
      <c r="O11" s="199"/>
      <c r="P11" s="17"/>
      <c r="R11" s="36"/>
      <c r="S11" s="36" t="s">
        <v>8</v>
      </c>
      <c r="T11" s="38">
        <v>955.40800000000002</v>
      </c>
    </row>
    <row r="12" spans="2:23" x14ac:dyDescent="0.25">
      <c r="B12" s="12"/>
      <c r="E12" s="184"/>
      <c r="F12" s="127" t="s">
        <v>13</v>
      </c>
      <c r="G12" s="128" t="s">
        <v>10</v>
      </c>
      <c r="H12" s="127" t="s">
        <v>13</v>
      </c>
      <c r="I12" s="128" t="s">
        <v>10</v>
      </c>
      <c r="J12" s="127" t="s">
        <v>13</v>
      </c>
      <c r="K12" s="128" t="s">
        <v>10</v>
      </c>
      <c r="L12" s="127" t="s">
        <v>13</v>
      </c>
      <c r="M12" s="128" t="s">
        <v>10</v>
      </c>
      <c r="N12" s="136" t="s">
        <v>13</v>
      </c>
      <c r="O12" s="126" t="s">
        <v>10</v>
      </c>
      <c r="P12" s="17"/>
      <c r="R12" s="77"/>
      <c r="S12" s="36"/>
      <c r="T12" s="165" t="s">
        <v>45</v>
      </c>
    </row>
    <row r="13" spans="2:23" x14ac:dyDescent="0.25">
      <c r="B13" s="12"/>
      <c r="E13" s="25" t="s">
        <v>7</v>
      </c>
      <c r="F13" s="31">
        <f>Arequipa!F13+Cusco!F13+'Madre de Dios'!F13+Moquegua!F13+Puno!F13+Tacna!F13</f>
        <v>6093.6619999999994</v>
      </c>
      <c r="G13" s="26">
        <f>+F13/F15</f>
        <v>0.86446325543653268</v>
      </c>
      <c r="H13" s="31">
        <f>Arequipa!H13+Cusco!H13+'Madre de Dios'!H13+Moquegua!H13+Puno!H13+Tacna!H13</f>
        <v>2152.39</v>
      </c>
      <c r="I13" s="26">
        <f>+H13/H15</f>
        <v>0.24887822740156926</v>
      </c>
      <c r="J13" s="31">
        <f>Arequipa!J13+Cusco!J13+'Madre de Dios'!J13+Moquegua!J13+Puno!J13+Tacna!J13</f>
        <v>1740.1699999999996</v>
      </c>
      <c r="K13" s="26">
        <f>+J13/J15</f>
        <v>5.3918781212516149E-2</v>
      </c>
      <c r="L13" s="28">
        <f>+J13+H13+F13</f>
        <v>9986.2219999999979</v>
      </c>
      <c r="M13" s="26">
        <f>+L13/L15</f>
        <v>0.20817055213874741</v>
      </c>
      <c r="N13" s="137">
        <v>28769.599999999999</v>
      </c>
      <c r="O13" s="111">
        <f>+N13/N15</f>
        <v>0.17028081223390013</v>
      </c>
      <c r="P13" s="17"/>
      <c r="R13" s="77"/>
      <c r="S13" s="36" t="s">
        <v>7</v>
      </c>
      <c r="T13" s="38">
        <v>2152.39</v>
      </c>
    </row>
    <row r="14" spans="2:23" x14ac:dyDescent="0.25">
      <c r="B14" s="12"/>
      <c r="E14" s="25" t="s">
        <v>8</v>
      </c>
      <c r="F14" s="31">
        <f>Arequipa!F14+Cusco!F14+'Madre de Dios'!F14+Moquegua!F14+Puno!F14+Tacna!F14</f>
        <v>955.40800000000002</v>
      </c>
      <c r="G14" s="26">
        <f>+F14/F15</f>
        <v>0.13553674456346723</v>
      </c>
      <c r="H14" s="31">
        <f>Arequipa!H14+Cusco!H14+'Madre de Dios'!H14+Moquegua!H14+Puno!H14+Tacna!H14</f>
        <v>6495.9759999999997</v>
      </c>
      <c r="I14" s="26">
        <f>+H14/H15</f>
        <v>0.75112177259843071</v>
      </c>
      <c r="J14" s="31">
        <f>Arequipa!J14+Cusco!J14+'Madre de Dios'!J14+Moquegua!J14+Puno!J14+Tacna!J14</f>
        <v>30533.742000000002</v>
      </c>
      <c r="K14" s="26">
        <f>+J14/J15</f>
        <v>0.94608121878748375</v>
      </c>
      <c r="L14" s="28">
        <f>+J14+H14+F14</f>
        <v>37985.126000000004</v>
      </c>
      <c r="M14" s="26">
        <f>+L14/L15</f>
        <v>0.79182944786125253</v>
      </c>
      <c r="N14" s="137">
        <v>140184.20000000001</v>
      </c>
      <c r="O14" s="111">
        <f>+N14/N15</f>
        <v>0.8297188503962345</v>
      </c>
      <c r="P14" s="17"/>
      <c r="R14" s="77"/>
      <c r="S14" s="36" t="s">
        <v>8</v>
      </c>
      <c r="T14" s="38">
        <v>6495.9759999999997</v>
      </c>
    </row>
    <row r="15" spans="2:23" x14ac:dyDescent="0.25">
      <c r="B15" s="12"/>
      <c r="E15" s="119" t="s">
        <v>1</v>
      </c>
      <c r="F15" s="129">
        <f>Arequipa!F15+Cusco!F15+'Madre de Dios'!F15+Moquegua!F15+Puno!F15+Tacna!F15</f>
        <v>7049.07</v>
      </c>
      <c r="G15" s="111">
        <f>+G14+G13</f>
        <v>0.99999999999999989</v>
      </c>
      <c r="H15" s="129">
        <f>Arequipa!H15+Cusco!H15+'Madre de Dios'!H15+Moquegua!H15+Puno!H15+Tacna!H15</f>
        <v>8648.366</v>
      </c>
      <c r="I15" s="111">
        <f t="shared" ref="I15:K15" si="0">+I14+I13</f>
        <v>1</v>
      </c>
      <c r="J15" s="129">
        <f>Arequipa!J15+Cusco!J15+'Madre de Dios'!J15+Moquegua!J15+Puno!J15+Tacna!J15</f>
        <v>32273.912000000004</v>
      </c>
      <c r="K15" s="111">
        <f t="shared" si="0"/>
        <v>0.99999999999999989</v>
      </c>
      <c r="L15" s="130">
        <f>+J15+H15+F15</f>
        <v>47971.348000000005</v>
      </c>
      <c r="M15" s="111">
        <f>+M14+M13</f>
        <v>1</v>
      </c>
      <c r="N15" s="138">
        <v>168953.85699994001</v>
      </c>
      <c r="O15" s="139"/>
      <c r="P15" s="17"/>
      <c r="R15" s="77"/>
      <c r="S15" s="36"/>
      <c r="T15" s="165" t="s">
        <v>40</v>
      </c>
    </row>
    <row r="16" spans="2:23" x14ac:dyDescent="0.25">
      <c r="B16" s="12"/>
      <c r="E16" s="110" t="s">
        <v>2</v>
      </c>
      <c r="F16" s="111">
        <f>+F15/L15</f>
        <v>0.1469433379274645</v>
      </c>
      <c r="G16" s="112"/>
      <c r="H16" s="111">
        <f>+H15/L15</f>
        <v>0.18028190494042401</v>
      </c>
      <c r="I16" s="112"/>
      <c r="J16" s="111">
        <f>+J15/L15</f>
        <v>0.67277475713211143</v>
      </c>
      <c r="K16" s="112"/>
      <c r="L16" s="111">
        <f>+J16+H16+F16</f>
        <v>1</v>
      </c>
      <c r="M16" s="111"/>
      <c r="N16" s="140">
        <f>L15/N15*100</f>
        <v>28.393165359946199</v>
      </c>
      <c r="O16" s="139"/>
      <c r="P16" s="17"/>
      <c r="R16" s="36"/>
      <c r="S16" s="36" t="s">
        <v>7</v>
      </c>
      <c r="T16" s="38">
        <v>1740.1699999999996</v>
      </c>
    </row>
    <row r="17" spans="2:23" x14ac:dyDescent="0.25">
      <c r="B17" s="12"/>
      <c r="E17" s="189" t="s">
        <v>15</v>
      </c>
      <c r="F17" s="189"/>
      <c r="G17" s="189"/>
      <c r="H17" s="189"/>
      <c r="I17" s="189"/>
      <c r="J17" s="189"/>
      <c r="K17" s="189"/>
      <c r="L17" s="189"/>
      <c r="M17" s="189"/>
      <c r="P17" s="17"/>
      <c r="R17" s="36"/>
      <c r="S17" s="36" t="s">
        <v>8</v>
      </c>
      <c r="T17" s="38">
        <v>30533.742000000002</v>
      </c>
    </row>
    <row r="18" spans="2:23" x14ac:dyDescent="0.25">
      <c r="B18" s="12"/>
      <c r="C18" s="24"/>
      <c r="D18" s="24"/>
      <c r="E18" s="24"/>
      <c r="P18" s="17"/>
      <c r="R18" s="36"/>
    </row>
    <row r="19" spans="2:23" x14ac:dyDescent="0.25">
      <c r="B19" s="12"/>
      <c r="C19" s="24"/>
      <c r="D19" s="24"/>
      <c r="P19" s="17"/>
      <c r="R19" s="36"/>
    </row>
    <row r="20" spans="2:23" x14ac:dyDescent="0.25">
      <c r="B20" s="12"/>
      <c r="F20" s="190" t="s">
        <v>76</v>
      </c>
      <c r="G20" s="190"/>
      <c r="H20" s="190"/>
      <c r="I20" s="190"/>
      <c r="J20" s="190"/>
      <c r="K20" s="190"/>
      <c r="L20" s="190"/>
      <c r="P20" s="17"/>
      <c r="R20" s="36"/>
    </row>
    <row r="21" spans="2:23" ht="24" x14ac:dyDescent="0.25">
      <c r="B21" s="12"/>
      <c r="F21" s="131" t="s">
        <v>9</v>
      </c>
      <c r="G21" s="127" t="s">
        <v>7</v>
      </c>
      <c r="H21" s="128" t="s">
        <v>10</v>
      </c>
      <c r="I21" s="132" t="s">
        <v>8</v>
      </c>
      <c r="J21" s="128" t="s">
        <v>10</v>
      </c>
      <c r="K21" s="133" t="s">
        <v>1</v>
      </c>
      <c r="L21" s="128" t="s">
        <v>10</v>
      </c>
      <c r="P21" s="17"/>
      <c r="R21" s="36"/>
    </row>
    <row r="22" spans="2:23" x14ac:dyDescent="0.25">
      <c r="B22" s="12"/>
      <c r="F22" s="25" t="s">
        <v>5</v>
      </c>
      <c r="G22" s="31">
        <v>6093.6619999999994</v>
      </c>
      <c r="H22" s="30">
        <f>+G22/G25</f>
        <v>0.61020694312623924</v>
      </c>
      <c r="I22" s="31">
        <v>955.40800000000002</v>
      </c>
      <c r="J22" s="30">
        <f>+I22/I25</f>
        <v>2.5152160874759241E-2</v>
      </c>
      <c r="K22" s="32">
        <f>+I22+G22</f>
        <v>7049.07</v>
      </c>
      <c r="L22" s="30">
        <f>+K22/K25</f>
        <v>0.1469433379274645</v>
      </c>
      <c r="P22" s="17"/>
      <c r="R22" s="36"/>
    </row>
    <row r="23" spans="2:23" x14ac:dyDescent="0.25">
      <c r="B23" s="12"/>
      <c r="F23" s="25" t="s">
        <v>74</v>
      </c>
      <c r="G23" s="31">
        <v>2152.39</v>
      </c>
      <c r="H23" s="30">
        <f>+G23/G25</f>
        <v>0.21553596545320142</v>
      </c>
      <c r="I23" s="31">
        <v>6495.9759999999997</v>
      </c>
      <c r="J23" s="30">
        <f>+I23/I25</f>
        <v>0.17101367519486441</v>
      </c>
      <c r="K23" s="32">
        <f t="shared" ref="K23:K24" si="1">+I23+G23</f>
        <v>8648.366</v>
      </c>
      <c r="L23" s="30">
        <f>+K23/K25</f>
        <v>0.18028190494042401</v>
      </c>
      <c r="P23" s="17"/>
      <c r="R23" s="36"/>
    </row>
    <row r="24" spans="2:23" x14ac:dyDescent="0.25">
      <c r="B24" s="12"/>
      <c r="F24" s="25" t="s">
        <v>6</v>
      </c>
      <c r="G24" s="31">
        <v>1740.1699999999996</v>
      </c>
      <c r="H24" s="30">
        <f>+G24/G25</f>
        <v>0.1742570914205592</v>
      </c>
      <c r="I24" s="31">
        <v>30533.742000000002</v>
      </c>
      <c r="J24" s="30">
        <f>+I24/I25</f>
        <v>0.80383416393037632</v>
      </c>
      <c r="K24" s="32">
        <f t="shared" si="1"/>
        <v>32273.912</v>
      </c>
      <c r="L24" s="30">
        <f>+K24/K25</f>
        <v>0.67277475713211132</v>
      </c>
      <c r="P24" s="17"/>
      <c r="R24" s="36"/>
      <c r="S24" s="77"/>
      <c r="T24" s="77"/>
      <c r="U24" s="36"/>
      <c r="V24" s="36"/>
      <c r="W24" s="36"/>
    </row>
    <row r="25" spans="2:23" x14ac:dyDescent="0.25">
      <c r="B25" s="12"/>
      <c r="F25" s="122" t="s">
        <v>1</v>
      </c>
      <c r="G25" s="134">
        <f t="shared" ref="G25:L25" si="2">SUM(G22:G24)</f>
        <v>9986.2219999999998</v>
      </c>
      <c r="H25" s="135">
        <f t="shared" si="2"/>
        <v>0.99999999999999989</v>
      </c>
      <c r="I25" s="134">
        <f t="shared" si="2"/>
        <v>37985.126000000004</v>
      </c>
      <c r="J25" s="135">
        <f t="shared" si="2"/>
        <v>1</v>
      </c>
      <c r="K25" s="134">
        <f>+I25+G25</f>
        <v>47971.348000000005</v>
      </c>
      <c r="L25" s="135">
        <f t="shared" si="2"/>
        <v>0.99999999999999978</v>
      </c>
      <c r="P25" s="17"/>
      <c r="R25" s="36"/>
      <c r="S25" s="36"/>
      <c r="T25" s="36"/>
      <c r="U25" s="36"/>
      <c r="V25" s="36"/>
      <c r="W25" s="36"/>
    </row>
    <row r="26" spans="2:23" x14ac:dyDescent="0.25">
      <c r="B26" s="12"/>
      <c r="F26" s="195" t="s">
        <v>11</v>
      </c>
      <c r="G26" s="195"/>
      <c r="H26" s="195"/>
      <c r="I26" s="195"/>
      <c r="J26" s="195"/>
      <c r="K26" s="195"/>
      <c r="L26" s="195"/>
      <c r="P26" s="17"/>
      <c r="R26" s="36"/>
      <c r="S26" s="36"/>
      <c r="T26" s="36"/>
      <c r="U26" s="36"/>
      <c r="V26" s="36"/>
      <c r="W26" s="36"/>
    </row>
    <row r="27" spans="2:23" x14ac:dyDescent="0.25">
      <c r="B27" s="12"/>
      <c r="F27" s="24"/>
      <c r="G27" s="24"/>
      <c r="H27" s="24"/>
      <c r="I27" s="24">
        <f>I25/K25*100</f>
        <v>79.182944786125248</v>
      </c>
      <c r="J27" s="24"/>
      <c r="K27" s="24"/>
      <c r="L27" s="24"/>
      <c r="P27" s="17"/>
    </row>
    <row r="28" spans="2:23" x14ac:dyDescent="0.25">
      <c r="B28" s="12"/>
      <c r="F28" s="24"/>
      <c r="G28" s="24"/>
      <c r="H28" s="24"/>
      <c r="I28" s="24"/>
      <c r="J28" s="24"/>
      <c r="K28" s="24"/>
      <c r="L28" s="24"/>
      <c r="P28" s="17"/>
    </row>
    <row r="29" spans="2:23" x14ac:dyDescent="0.25">
      <c r="B29" s="12"/>
      <c r="C29" s="190" t="s">
        <v>54</v>
      </c>
      <c r="D29" s="190"/>
      <c r="E29" s="190"/>
      <c r="F29" s="190"/>
      <c r="G29" s="190"/>
      <c r="H29" s="190"/>
      <c r="I29" s="190"/>
      <c r="J29" s="3"/>
      <c r="K29" s="3"/>
      <c r="L29" s="190" t="s">
        <v>79</v>
      </c>
      <c r="M29" s="190"/>
      <c r="N29" s="190"/>
      <c r="O29" s="190"/>
      <c r="P29" s="17"/>
      <c r="S29" s="36"/>
      <c r="U29" s="10" t="s">
        <v>43</v>
      </c>
      <c r="V29" s="10" t="s">
        <v>36</v>
      </c>
      <c r="W29" s="10" t="s">
        <v>44</v>
      </c>
    </row>
    <row r="30" spans="2:23" x14ac:dyDescent="0.25">
      <c r="B30" s="12"/>
      <c r="C30" s="191" t="s">
        <v>53</v>
      </c>
      <c r="D30" s="186" t="s">
        <v>37</v>
      </c>
      <c r="E30" s="187"/>
      <c r="F30" s="186" t="s">
        <v>7</v>
      </c>
      <c r="G30" s="187"/>
      <c r="H30" s="186" t="s">
        <v>38</v>
      </c>
      <c r="I30" s="187"/>
      <c r="J30" s="3"/>
      <c r="K30" s="3"/>
      <c r="L30" s="191" t="s">
        <v>53</v>
      </c>
      <c r="M30" s="193" t="s">
        <v>41</v>
      </c>
      <c r="N30" s="193"/>
      <c r="O30" s="193"/>
      <c r="P30" s="17"/>
      <c r="S30" s="36"/>
      <c r="T30" s="25" t="s">
        <v>92</v>
      </c>
      <c r="U30" s="81">
        <v>0.8119786006240266</v>
      </c>
      <c r="V30" s="81">
        <v>0.56248171700656024</v>
      </c>
      <c r="W30" s="81">
        <v>7.0552947567748117E-2</v>
      </c>
    </row>
    <row r="31" spans="2:23" x14ac:dyDescent="0.25">
      <c r="B31" s="12"/>
      <c r="C31" s="192"/>
      <c r="D31" s="143">
        <v>2012</v>
      </c>
      <c r="E31" s="108">
        <v>2019</v>
      </c>
      <c r="F31" s="143">
        <v>2012</v>
      </c>
      <c r="G31" s="108">
        <v>2019</v>
      </c>
      <c r="H31" s="143">
        <v>2012</v>
      </c>
      <c r="I31" s="108">
        <v>2019</v>
      </c>
      <c r="J31" s="3"/>
      <c r="K31" s="3"/>
      <c r="L31" s="192"/>
      <c r="M31" s="108" t="s">
        <v>39</v>
      </c>
      <c r="N31" s="108" t="s">
        <v>68</v>
      </c>
      <c r="O31" s="108" t="s">
        <v>40</v>
      </c>
      <c r="P31" s="17"/>
      <c r="S31" s="36"/>
      <c r="T31" s="25" t="s">
        <v>98</v>
      </c>
      <c r="U31" s="81">
        <v>0.79938832117218939</v>
      </c>
      <c r="V31" s="81">
        <v>0.20138887402228267</v>
      </c>
      <c r="W31" s="81">
        <v>2.4051419721267276E-2</v>
      </c>
    </row>
    <row r="32" spans="2:23" x14ac:dyDescent="0.25">
      <c r="B32" s="12"/>
      <c r="C32" s="25" t="s">
        <v>92</v>
      </c>
      <c r="D32" s="93">
        <v>1419.42</v>
      </c>
      <c r="E32" s="75">
        <v>1497.052999999999</v>
      </c>
      <c r="F32" s="95">
        <v>958.43</v>
      </c>
      <c r="G32" s="80">
        <v>1215.575</v>
      </c>
      <c r="H32" s="34">
        <f>+F32/D32</f>
        <v>0.67522650096518289</v>
      </c>
      <c r="I32" s="33">
        <f>+G32/E32</f>
        <v>0.8119786006240266</v>
      </c>
      <c r="J32" s="3"/>
      <c r="K32" s="3"/>
      <c r="L32" s="25" t="s">
        <v>92</v>
      </c>
      <c r="M32" s="81">
        <v>0.8119786006240266</v>
      </c>
      <c r="N32" s="96">
        <v>0.56248171700656024</v>
      </c>
      <c r="O32" s="33">
        <v>7.0552947567748117E-2</v>
      </c>
      <c r="P32" s="17"/>
      <c r="S32" s="36"/>
      <c r="T32" s="25" t="s">
        <v>94</v>
      </c>
      <c r="U32" s="81">
        <v>1</v>
      </c>
      <c r="V32" s="81">
        <v>6.8768953376532075E-3</v>
      </c>
      <c r="W32" s="81">
        <v>5.0204423319307953E-3</v>
      </c>
    </row>
    <row r="33" spans="2:23" x14ac:dyDescent="0.25">
      <c r="B33" s="12"/>
      <c r="C33" s="25" t="s">
        <v>98</v>
      </c>
      <c r="D33" s="93">
        <v>1821.48</v>
      </c>
      <c r="E33" s="75">
        <v>2034.0739999999994</v>
      </c>
      <c r="F33" s="95">
        <v>1050.8599999999999</v>
      </c>
      <c r="G33" s="80">
        <v>1626.0149999999994</v>
      </c>
      <c r="H33" s="34">
        <f t="shared" ref="H33:H37" si="3">+F33/D33</f>
        <v>0.57692645540988641</v>
      </c>
      <c r="I33" s="33">
        <f t="shared" ref="I33:I38" si="4">+G33/E33</f>
        <v>0.79938832117218939</v>
      </c>
      <c r="J33" s="3"/>
      <c r="K33" s="3"/>
      <c r="L33" s="25" t="s">
        <v>98</v>
      </c>
      <c r="M33" s="81">
        <v>0.79938832117218939</v>
      </c>
      <c r="N33" s="96">
        <v>0.20138887402228267</v>
      </c>
      <c r="O33" s="33">
        <v>2.4051419721267276E-2</v>
      </c>
      <c r="P33" s="17"/>
      <c r="S33" s="36"/>
      <c r="T33" s="25" t="s">
        <v>99</v>
      </c>
      <c r="U33" s="81">
        <v>1</v>
      </c>
      <c r="V33" s="81">
        <v>0.12968445566203446</v>
      </c>
      <c r="W33" s="81">
        <v>0.62392553654005756</v>
      </c>
    </row>
    <row r="34" spans="2:23" x14ac:dyDescent="0.25">
      <c r="B34" s="12"/>
      <c r="C34" s="25" t="s">
        <v>94</v>
      </c>
      <c r="D34" s="93">
        <v>399.28000000000003</v>
      </c>
      <c r="E34" s="75">
        <v>399.27599999999995</v>
      </c>
      <c r="F34" s="95">
        <v>397.85</v>
      </c>
      <c r="G34" s="80">
        <v>399.27599999999995</v>
      </c>
      <c r="H34" s="34">
        <f t="shared" si="3"/>
        <v>0.99641855339611296</v>
      </c>
      <c r="I34" s="33">
        <f t="shared" si="4"/>
        <v>1</v>
      </c>
      <c r="J34" s="3"/>
      <c r="K34" s="3"/>
      <c r="L34" s="25" t="s">
        <v>94</v>
      </c>
      <c r="M34" s="81">
        <v>1</v>
      </c>
      <c r="N34" s="96">
        <v>6.8768953376532075E-3</v>
      </c>
      <c r="O34" s="33">
        <v>5.0204423319307953E-3</v>
      </c>
      <c r="P34" s="17"/>
      <c r="S34" s="36"/>
      <c r="T34" s="25" t="s">
        <v>96</v>
      </c>
      <c r="U34" s="81">
        <v>0.89352187940867356</v>
      </c>
      <c r="V34" s="81">
        <v>0.17065072452573105</v>
      </c>
      <c r="W34" s="81">
        <v>4.8048960478022209E-3</v>
      </c>
    </row>
    <row r="35" spans="2:23" x14ac:dyDescent="0.25">
      <c r="B35" s="12"/>
      <c r="C35" s="25" t="s">
        <v>99</v>
      </c>
      <c r="D35" s="94">
        <v>475.75</v>
      </c>
      <c r="E35" s="75">
        <v>469.24500000000006</v>
      </c>
      <c r="F35" s="95">
        <v>440.75</v>
      </c>
      <c r="G35" s="80">
        <v>469.24500000000006</v>
      </c>
      <c r="H35" s="34">
        <f t="shared" si="3"/>
        <v>0.92643194955333685</v>
      </c>
      <c r="I35" s="33">
        <f t="shared" si="4"/>
        <v>1</v>
      </c>
      <c r="J35" s="3"/>
      <c r="K35" s="3"/>
      <c r="L35" s="25" t="s">
        <v>99</v>
      </c>
      <c r="M35" s="81">
        <v>1</v>
      </c>
      <c r="N35" s="96">
        <v>0.12968445566203446</v>
      </c>
      <c r="O35" s="33">
        <v>0.62392553654005756</v>
      </c>
      <c r="P35" s="17"/>
      <c r="S35" s="36"/>
      <c r="T35" s="25" t="s">
        <v>97</v>
      </c>
      <c r="U35" s="81">
        <v>0.91923444248578112</v>
      </c>
      <c r="V35" s="92">
        <v>0.17358036691552448</v>
      </c>
      <c r="W35" s="81">
        <v>0.1169462023955289</v>
      </c>
    </row>
    <row r="36" spans="2:23" x14ac:dyDescent="0.25">
      <c r="B36" s="12"/>
      <c r="C36" s="25" t="s">
        <v>96</v>
      </c>
      <c r="D36" s="94">
        <v>1900.55</v>
      </c>
      <c r="E36" s="75">
        <v>2018.0390000000002</v>
      </c>
      <c r="F36" s="95">
        <v>1327.79</v>
      </c>
      <c r="G36" s="80">
        <v>1803.1620000000003</v>
      </c>
      <c r="H36" s="34">
        <f t="shared" si="3"/>
        <v>0.69863460577201342</v>
      </c>
      <c r="I36" s="33">
        <f t="shared" si="4"/>
        <v>0.89352187940867356</v>
      </c>
      <c r="J36" s="3"/>
      <c r="K36" s="3"/>
      <c r="L36" s="25" t="s">
        <v>96</v>
      </c>
      <c r="M36" s="81">
        <v>0.89352187940867356</v>
      </c>
      <c r="N36" s="96">
        <v>0.17065072452573105</v>
      </c>
      <c r="O36" s="33">
        <v>4.8048960478022209E-3</v>
      </c>
      <c r="P36" s="17"/>
      <c r="S36" s="36"/>
      <c r="T36" s="25" t="s">
        <v>1</v>
      </c>
      <c r="U36" s="81">
        <v>0.86446325543653291</v>
      </c>
      <c r="V36" s="92">
        <v>0.24887822740156926</v>
      </c>
      <c r="W36" s="81">
        <v>5.5095931167208824E-2</v>
      </c>
    </row>
    <row r="37" spans="2:23" x14ac:dyDescent="0.25">
      <c r="B37" s="12"/>
      <c r="C37" s="25" t="s">
        <v>97</v>
      </c>
      <c r="D37" s="94">
        <v>632.59</v>
      </c>
      <c r="E37" s="75">
        <v>631.38299999999981</v>
      </c>
      <c r="F37" s="95">
        <v>454.68</v>
      </c>
      <c r="G37" s="80">
        <v>580.38899999999978</v>
      </c>
      <c r="H37" s="34">
        <f t="shared" si="3"/>
        <v>0.71875938601621903</v>
      </c>
      <c r="I37" s="33">
        <f t="shared" si="4"/>
        <v>0.91923444248578112</v>
      </c>
      <c r="J37" s="3"/>
      <c r="K37" s="3"/>
      <c r="L37" s="25" t="s">
        <v>97</v>
      </c>
      <c r="M37" s="81">
        <v>0.91923444248578112</v>
      </c>
      <c r="N37" s="96">
        <v>0.17358036691552448</v>
      </c>
      <c r="O37" s="33">
        <v>0.1169462023955289</v>
      </c>
      <c r="P37" s="17"/>
    </row>
    <row r="38" spans="2:23" x14ac:dyDescent="0.25">
      <c r="B38" s="12"/>
      <c r="C38" s="122" t="s">
        <v>1</v>
      </c>
      <c r="D38" s="144">
        <v>6649.0700000000006</v>
      </c>
      <c r="E38" s="130">
        <v>7049.0699999999979</v>
      </c>
      <c r="F38" s="145">
        <v>4630.3600000000006</v>
      </c>
      <c r="G38" s="130">
        <v>6093.6619999999994</v>
      </c>
      <c r="H38" s="146">
        <f>+F38/D38</f>
        <v>0.69639212701926734</v>
      </c>
      <c r="I38" s="147">
        <f t="shared" si="4"/>
        <v>0.86446325543653291</v>
      </c>
      <c r="J38" s="71">
        <f>+G38-F38</f>
        <v>1463.3019999999988</v>
      </c>
      <c r="K38" s="3"/>
      <c r="L38" s="122" t="s">
        <v>1</v>
      </c>
      <c r="M38" s="148">
        <v>0.86446325543653291</v>
      </c>
      <c r="N38" s="149">
        <v>0.24887822740156926</v>
      </c>
      <c r="O38" s="147">
        <v>5.5095931167208824E-2</v>
      </c>
      <c r="P38" s="17"/>
    </row>
    <row r="39" spans="2:23" x14ac:dyDescent="0.25">
      <c r="B39" s="12"/>
      <c r="C39" s="195" t="s">
        <v>11</v>
      </c>
      <c r="D39" s="195"/>
      <c r="E39" s="195"/>
      <c r="F39" s="195"/>
      <c r="G39" s="195"/>
      <c r="H39" s="195"/>
      <c r="I39" s="195"/>
      <c r="J39" s="3"/>
      <c r="K39" s="3"/>
      <c r="L39" s="194" t="s">
        <v>42</v>
      </c>
      <c r="M39" s="194"/>
      <c r="N39" s="194"/>
      <c r="O39" s="194"/>
      <c r="P39" s="17"/>
    </row>
    <row r="40" spans="2:23" x14ac:dyDescent="0.25">
      <c r="B40" s="12"/>
      <c r="C40" s="24"/>
      <c r="D40" s="24"/>
      <c r="E40" s="71">
        <f>+E38-D38</f>
        <v>399.99999999999727</v>
      </c>
      <c r="F40" s="24"/>
      <c r="G40" s="24"/>
      <c r="H40" s="24"/>
      <c r="I40" s="24"/>
      <c r="J40" s="3"/>
      <c r="K40" s="3"/>
      <c r="L40" s="35"/>
      <c r="M40" s="35"/>
      <c r="N40" s="35"/>
      <c r="O40" s="35"/>
      <c r="P40" s="17"/>
    </row>
    <row r="41" spans="2:23" x14ac:dyDescent="0.25">
      <c r="B41" s="4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7"/>
    </row>
    <row r="42" spans="2:23" x14ac:dyDescent="0.25">
      <c r="B42" s="12"/>
      <c r="K42" s="3"/>
      <c r="L42" s="39"/>
      <c r="M42" s="39"/>
      <c r="N42" s="39"/>
      <c r="O42" s="39"/>
      <c r="P42" s="13"/>
    </row>
    <row r="43" spans="2:23" x14ac:dyDescent="0.25">
      <c r="B43" s="12"/>
      <c r="C43" s="190" t="s">
        <v>73</v>
      </c>
      <c r="D43" s="190"/>
      <c r="E43" s="190"/>
      <c r="F43" s="190"/>
      <c r="G43" s="190"/>
      <c r="H43" s="190"/>
      <c r="I43" s="190"/>
      <c r="J43" s="190" t="s">
        <v>80</v>
      </c>
      <c r="K43" s="190"/>
      <c r="L43" s="190"/>
      <c r="M43" s="190"/>
      <c r="N43" s="190"/>
      <c r="O43" s="190"/>
      <c r="P43" s="190"/>
    </row>
    <row r="44" spans="2:23" x14ac:dyDescent="0.25">
      <c r="B44" s="12"/>
      <c r="C44" s="191" t="s">
        <v>53</v>
      </c>
      <c r="D44" s="186" t="s">
        <v>37</v>
      </c>
      <c r="E44" s="187"/>
      <c r="F44" s="186" t="s">
        <v>7</v>
      </c>
      <c r="G44" s="187"/>
      <c r="H44" s="186" t="s">
        <v>38</v>
      </c>
      <c r="I44" s="188"/>
      <c r="J44" s="200" t="s">
        <v>53</v>
      </c>
      <c r="K44" s="186" t="s">
        <v>37</v>
      </c>
      <c r="L44" s="187"/>
      <c r="M44" s="186" t="s">
        <v>7</v>
      </c>
      <c r="N44" s="187"/>
      <c r="O44" s="186" t="s">
        <v>38</v>
      </c>
      <c r="P44" s="187"/>
    </row>
    <row r="45" spans="2:23" x14ac:dyDescent="0.25">
      <c r="B45" s="12"/>
      <c r="C45" s="192"/>
      <c r="D45" s="143">
        <v>2012</v>
      </c>
      <c r="E45" s="108">
        <v>2019</v>
      </c>
      <c r="F45" s="143">
        <v>2012</v>
      </c>
      <c r="G45" s="108">
        <v>2019</v>
      </c>
      <c r="H45" s="143">
        <v>2012</v>
      </c>
      <c r="I45" s="150">
        <v>2019</v>
      </c>
      <c r="J45" s="201"/>
      <c r="K45" s="143">
        <v>2012</v>
      </c>
      <c r="L45" s="108">
        <v>2019</v>
      </c>
      <c r="M45" s="143">
        <v>2012</v>
      </c>
      <c r="N45" s="108">
        <v>2019</v>
      </c>
      <c r="O45" s="143">
        <v>2012</v>
      </c>
      <c r="P45" s="108">
        <v>2019</v>
      </c>
    </row>
    <row r="46" spans="2:23" x14ac:dyDescent="0.25">
      <c r="B46" s="12"/>
      <c r="C46" s="25" t="s">
        <v>92</v>
      </c>
      <c r="D46" s="93">
        <v>1639.57</v>
      </c>
      <c r="E46" s="75">
        <v>1740.0050000000001</v>
      </c>
      <c r="F46" s="95">
        <v>510.31</v>
      </c>
      <c r="G46" s="75">
        <v>978.721</v>
      </c>
      <c r="H46" s="34">
        <f>+F46/D46</f>
        <v>0.31124624139256024</v>
      </c>
      <c r="I46" s="79">
        <f>+G46/E46</f>
        <v>0.56248171700656024</v>
      </c>
      <c r="J46" s="25" t="s">
        <v>92</v>
      </c>
      <c r="K46" s="93">
        <v>5641.5</v>
      </c>
      <c r="L46" s="80">
        <v>6155.4479999999985</v>
      </c>
      <c r="M46" s="95">
        <v>223.59</v>
      </c>
      <c r="N46" s="80">
        <v>434.28499999999991</v>
      </c>
      <c r="O46" s="34">
        <f>+M46/K46</f>
        <v>3.9633076309492157E-2</v>
      </c>
      <c r="P46" s="33">
        <f>+N46/L46</f>
        <v>7.0552947567748117E-2</v>
      </c>
      <c r="T46" s="10" t="s">
        <v>39</v>
      </c>
      <c r="U46" s="10" t="s">
        <v>68</v>
      </c>
      <c r="V46" s="10" t="s">
        <v>40</v>
      </c>
    </row>
    <row r="47" spans="2:23" x14ac:dyDescent="0.25">
      <c r="B47" s="12"/>
      <c r="C47" s="25" t="s">
        <v>98</v>
      </c>
      <c r="D47" s="93">
        <v>2646.7799999999997</v>
      </c>
      <c r="E47" s="75">
        <v>2802.7020000000002</v>
      </c>
      <c r="F47" s="95">
        <v>84.16</v>
      </c>
      <c r="G47" s="75">
        <v>564.43299999999977</v>
      </c>
      <c r="H47" s="34">
        <f t="shared" ref="H47:H52" si="5">+F47/D47</f>
        <v>3.179712707516303E-2</v>
      </c>
      <c r="I47" s="79">
        <f t="shared" ref="I47:I52" si="6">+G47/E47</f>
        <v>0.20138887402228267</v>
      </c>
      <c r="J47" s="25" t="s">
        <v>98</v>
      </c>
      <c r="K47" s="93">
        <v>8716.0000000000018</v>
      </c>
      <c r="L47" s="80">
        <v>12666.113000000007</v>
      </c>
      <c r="M47" s="95">
        <v>47.19</v>
      </c>
      <c r="N47" s="80">
        <v>304.63799999999998</v>
      </c>
      <c r="O47" s="34">
        <f t="shared" ref="O47:O52" si="7">+M47/K47</f>
        <v>5.4141808168884798E-3</v>
      </c>
      <c r="P47" s="33">
        <f t="shared" ref="P47:P52" si="8">+N47/L47</f>
        <v>2.4051419721267276E-2</v>
      </c>
      <c r="S47" s="10" t="s">
        <v>7</v>
      </c>
      <c r="T47" s="78">
        <v>6093.6619999999994</v>
      </c>
      <c r="U47" s="78">
        <v>2152.39</v>
      </c>
      <c r="V47" s="78">
        <v>1740.1699999999996</v>
      </c>
    </row>
    <row r="48" spans="2:23" x14ac:dyDescent="0.25">
      <c r="B48" s="40"/>
      <c r="C48" s="25" t="s">
        <v>94</v>
      </c>
      <c r="D48" s="93">
        <v>179.63</v>
      </c>
      <c r="E48" s="75">
        <v>339.97900000000004</v>
      </c>
      <c r="F48" s="95">
        <v>2.4900000000000002</v>
      </c>
      <c r="G48" s="75">
        <v>2.3380000000000001</v>
      </c>
      <c r="H48" s="34">
        <f t="shared" si="5"/>
        <v>1.3861827089016314E-2</v>
      </c>
      <c r="I48" s="79">
        <f t="shared" si="6"/>
        <v>6.8768953376532075E-3</v>
      </c>
      <c r="J48" s="25" t="s">
        <v>94</v>
      </c>
      <c r="K48" s="93">
        <v>1416</v>
      </c>
      <c r="L48" s="80">
        <v>1275.7840000000003</v>
      </c>
      <c r="M48" s="95">
        <v>5.07</v>
      </c>
      <c r="N48" s="80">
        <v>6.4049999999999994</v>
      </c>
      <c r="O48" s="34">
        <f t="shared" si="7"/>
        <v>3.5805084745762716E-3</v>
      </c>
      <c r="P48" s="33">
        <f t="shared" si="8"/>
        <v>5.0204423319307953E-3</v>
      </c>
      <c r="S48" s="10" t="s">
        <v>8</v>
      </c>
      <c r="T48" s="78">
        <v>955.40800000000002</v>
      </c>
      <c r="U48" s="78">
        <v>6495.9759999999997</v>
      </c>
      <c r="V48" s="78">
        <v>30533.742000000002</v>
      </c>
    </row>
    <row r="49" spans="2:23" x14ac:dyDescent="0.25">
      <c r="B49" s="12"/>
      <c r="C49" s="25" t="s">
        <v>99</v>
      </c>
      <c r="D49" s="95">
        <v>885.72</v>
      </c>
      <c r="E49" s="75">
        <v>906.90899999999988</v>
      </c>
      <c r="F49" s="95">
        <v>68.849999999999994</v>
      </c>
      <c r="G49" s="75">
        <v>117.61199999999999</v>
      </c>
      <c r="H49" s="34">
        <f t="shared" si="5"/>
        <v>7.7733369462132496E-2</v>
      </c>
      <c r="I49" s="79">
        <f t="shared" si="6"/>
        <v>0.12968445566203446</v>
      </c>
      <c r="J49" s="25" t="s">
        <v>99</v>
      </c>
      <c r="K49" s="93">
        <v>1231.97</v>
      </c>
      <c r="L49" s="80">
        <v>1265.0500000000002</v>
      </c>
      <c r="M49" s="95">
        <v>98.22</v>
      </c>
      <c r="N49" s="80">
        <v>789.29699999999991</v>
      </c>
      <c r="O49" s="34">
        <f t="shared" si="7"/>
        <v>7.9725967353101126E-2</v>
      </c>
      <c r="P49" s="33">
        <f t="shared" si="8"/>
        <v>0.62392553654005756</v>
      </c>
    </row>
    <row r="50" spans="2:23" x14ac:dyDescent="0.25">
      <c r="B50" s="12"/>
      <c r="C50" s="25" t="s">
        <v>96</v>
      </c>
      <c r="D50" s="95">
        <v>1791.31</v>
      </c>
      <c r="E50" s="75">
        <v>2369.0669999999996</v>
      </c>
      <c r="F50" s="95">
        <v>93.32</v>
      </c>
      <c r="G50" s="75">
        <v>404.28300000000002</v>
      </c>
      <c r="H50" s="34">
        <f t="shared" si="5"/>
        <v>5.2095952124422903E-2</v>
      </c>
      <c r="I50" s="79">
        <f t="shared" si="6"/>
        <v>0.17065072452573105</v>
      </c>
      <c r="J50" s="25" t="s">
        <v>96</v>
      </c>
      <c r="K50" s="93">
        <v>7148.59</v>
      </c>
      <c r="L50" s="80">
        <v>8827.0379999999968</v>
      </c>
      <c r="M50" s="95">
        <v>46.41</v>
      </c>
      <c r="N50" s="80">
        <v>42.413000000000004</v>
      </c>
      <c r="O50" s="34">
        <f t="shared" si="7"/>
        <v>6.4921893688125905E-3</v>
      </c>
      <c r="P50" s="33">
        <f t="shared" si="8"/>
        <v>4.8048960478022209E-3</v>
      </c>
    </row>
    <row r="51" spans="2:23" x14ac:dyDescent="0.25">
      <c r="B51" s="12"/>
      <c r="C51" s="25" t="s">
        <v>97</v>
      </c>
      <c r="D51" s="95">
        <v>512.17000000000007</v>
      </c>
      <c r="E51" s="75">
        <v>489.70400000000001</v>
      </c>
      <c r="F51" s="95">
        <v>85</v>
      </c>
      <c r="G51" s="75">
        <v>85.003</v>
      </c>
      <c r="H51" s="34">
        <f t="shared" si="5"/>
        <v>0.165960520920788</v>
      </c>
      <c r="I51" s="79">
        <f t="shared" si="6"/>
        <v>0.17358036691552448</v>
      </c>
      <c r="J51" s="25" t="s">
        <v>97</v>
      </c>
      <c r="K51" s="93">
        <v>1385.97</v>
      </c>
      <c r="L51" s="80">
        <v>1394.9320000000002</v>
      </c>
      <c r="M51" s="95">
        <v>151.55000000000001</v>
      </c>
      <c r="N51" s="80">
        <v>163.13199999999995</v>
      </c>
      <c r="O51" s="34">
        <f t="shared" si="7"/>
        <v>0.10934580113566672</v>
      </c>
      <c r="P51" s="33">
        <f t="shared" si="8"/>
        <v>0.1169462023955289</v>
      </c>
      <c r="W51" s="82"/>
    </row>
    <row r="52" spans="2:23" x14ac:dyDescent="0.25">
      <c r="B52" s="12"/>
      <c r="C52" s="122" t="s">
        <v>1</v>
      </c>
      <c r="D52" s="144">
        <v>7655.18</v>
      </c>
      <c r="E52" s="130">
        <v>8648.366</v>
      </c>
      <c r="F52" s="144">
        <v>844.13000000000011</v>
      </c>
      <c r="G52" s="130">
        <v>2152.39</v>
      </c>
      <c r="H52" s="151">
        <f t="shared" si="5"/>
        <v>0.11026912495852483</v>
      </c>
      <c r="I52" s="151">
        <f t="shared" si="6"/>
        <v>0.24887822740156926</v>
      </c>
      <c r="J52" s="152" t="s">
        <v>1</v>
      </c>
      <c r="K52" s="144">
        <v>25540.030000000002</v>
      </c>
      <c r="L52" s="130">
        <v>31584.365000000002</v>
      </c>
      <c r="M52" s="144">
        <v>572.03</v>
      </c>
      <c r="N52" s="130">
        <v>1740.1699999999996</v>
      </c>
      <c r="O52" s="153">
        <f t="shared" si="7"/>
        <v>2.2397389509722577E-2</v>
      </c>
      <c r="P52" s="147">
        <f t="shared" si="8"/>
        <v>5.5095931167208824E-2</v>
      </c>
      <c r="S52" s="36"/>
      <c r="T52" s="36"/>
      <c r="U52" s="36"/>
      <c r="V52" s="36"/>
    </row>
    <row r="53" spans="2:23" x14ac:dyDescent="0.25">
      <c r="B53" s="12"/>
      <c r="C53" s="195" t="s">
        <v>11</v>
      </c>
      <c r="D53" s="195"/>
      <c r="E53" s="195"/>
      <c r="F53" s="195"/>
      <c r="G53" s="195"/>
      <c r="H53" s="195"/>
      <c r="I53" s="195"/>
      <c r="J53" s="195" t="s">
        <v>11</v>
      </c>
      <c r="K53" s="195"/>
      <c r="L53" s="195"/>
      <c r="M53" s="195"/>
      <c r="N53" s="195"/>
      <c r="O53" s="195"/>
      <c r="P53" s="195"/>
    </row>
    <row r="54" spans="2:23" x14ac:dyDescent="0.25">
      <c r="B54" s="12"/>
      <c r="E54" s="71">
        <f>+E52-D52</f>
        <v>993.18599999999969</v>
      </c>
      <c r="P54" s="13"/>
    </row>
    <row r="55" spans="2:23" x14ac:dyDescent="0.25">
      <c r="B55" s="12"/>
      <c r="P55" s="13"/>
    </row>
    <row r="56" spans="2:23" x14ac:dyDescent="0.25">
      <c r="B56" s="12"/>
      <c r="P56" s="13"/>
    </row>
    <row r="57" spans="2:23" x14ac:dyDescent="0.25">
      <c r="B57" s="12"/>
      <c r="P57" s="13"/>
    </row>
    <row r="58" spans="2:23" x14ac:dyDescent="0.25"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</row>
    <row r="60" spans="2:23" x14ac:dyDescent="0.25">
      <c r="B60" s="18" t="s">
        <v>84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/>
    </row>
    <row r="61" spans="2:23" x14ac:dyDescent="0.25"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7"/>
    </row>
    <row r="62" spans="2:23" x14ac:dyDescent="0.25">
      <c r="B62" s="12"/>
      <c r="C62" s="11"/>
      <c r="D62" s="11"/>
      <c r="E62" s="11"/>
      <c r="F62" s="198" t="s">
        <v>81</v>
      </c>
      <c r="G62" s="198"/>
      <c r="H62" s="198"/>
      <c r="I62" s="198"/>
      <c r="J62" s="198"/>
      <c r="K62" s="198"/>
      <c r="L62" s="198"/>
      <c r="M62" s="11"/>
      <c r="N62" s="83"/>
      <c r="O62" s="83"/>
      <c r="P62" s="84"/>
    </row>
    <row r="63" spans="2:23" x14ac:dyDescent="0.25">
      <c r="B63" s="12"/>
      <c r="C63" s="11"/>
      <c r="D63" s="11"/>
      <c r="E63" s="11"/>
      <c r="F63" s="203" t="s">
        <v>69</v>
      </c>
      <c r="G63" s="202" t="s">
        <v>7</v>
      </c>
      <c r="H63" s="202"/>
      <c r="I63" s="202" t="s">
        <v>8</v>
      </c>
      <c r="J63" s="202"/>
      <c r="K63" s="202"/>
      <c r="L63" s="203" t="s">
        <v>1</v>
      </c>
      <c r="M63" s="11"/>
      <c r="N63" s="196" t="s">
        <v>8</v>
      </c>
      <c r="O63" s="196"/>
      <c r="P63" s="196"/>
      <c r="S63" s="36"/>
      <c r="T63" s="36"/>
    </row>
    <row r="64" spans="2:23" ht="24" x14ac:dyDescent="0.25">
      <c r="B64" s="12"/>
      <c r="C64" s="11"/>
      <c r="D64" s="11"/>
      <c r="E64" s="11"/>
      <c r="F64" s="203"/>
      <c r="G64" s="156" t="s">
        <v>63</v>
      </c>
      <c r="H64" s="156" t="s">
        <v>64</v>
      </c>
      <c r="I64" s="156" t="s">
        <v>65</v>
      </c>
      <c r="J64" s="156" t="s">
        <v>66</v>
      </c>
      <c r="K64" s="156" t="s">
        <v>67</v>
      </c>
      <c r="L64" s="203"/>
      <c r="M64" s="11"/>
      <c r="N64" s="116" t="s">
        <v>65</v>
      </c>
      <c r="O64" s="116" t="s">
        <v>66</v>
      </c>
      <c r="P64" s="116" t="s">
        <v>67</v>
      </c>
      <c r="S64" s="86"/>
      <c r="T64" s="86"/>
      <c r="U64" s="36"/>
      <c r="V64" s="36"/>
    </row>
    <row r="65" spans="2:24" x14ac:dyDescent="0.25">
      <c r="B65" s="12"/>
      <c r="C65" s="11"/>
      <c r="D65" s="11"/>
      <c r="E65" s="11"/>
      <c r="F65" s="25" t="s">
        <v>92</v>
      </c>
      <c r="G65" s="32">
        <v>1125.330999999999</v>
      </c>
      <c r="H65" s="32">
        <v>90.243999999999986</v>
      </c>
      <c r="I65" s="32">
        <v>97.164000000000016</v>
      </c>
      <c r="J65" s="32">
        <v>184.31399999999999</v>
      </c>
      <c r="K65" s="32">
        <v>0</v>
      </c>
      <c r="L65" s="32">
        <f>SUM(G65:K65)</f>
        <v>1497.052999999999</v>
      </c>
      <c r="M65" s="11"/>
      <c r="N65" s="74">
        <f>+I65/(SUM($I65:$K65))</f>
        <v>0.34519216421887328</v>
      </c>
      <c r="O65" s="85">
        <f>+J65/(SUM($I65:$K65))</f>
        <v>0.65480783578112667</v>
      </c>
      <c r="P65" s="74">
        <f>+K65/(SUM($I65:$K65))</f>
        <v>0</v>
      </c>
      <c r="R65" s="86"/>
      <c r="S65" s="86" t="s">
        <v>7</v>
      </c>
      <c r="T65" s="87">
        <f>G71+H71</f>
        <v>6892.7389999999996</v>
      </c>
      <c r="U65" s="164">
        <f>T65/$T$69*100</f>
        <v>87.826323844341857</v>
      </c>
      <c r="V65" s="86"/>
    </row>
    <row r="66" spans="2:24" x14ac:dyDescent="0.25">
      <c r="B66" s="12"/>
      <c r="C66" s="11"/>
      <c r="D66" s="11"/>
      <c r="E66" s="11"/>
      <c r="F66" s="25" t="s">
        <v>98</v>
      </c>
      <c r="G66" s="32">
        <v>1044.3559999999998</v>
      </c>
      <c r="H66" s="32">
        <v>581.65899999999954</v>
      </c>
      <c r="I66" s="32">
        <v>329.13699999999994</v>
      </c>
      <c r="J66" s="32">
        <v>74.177999999999997</v>
      </c>
      <c r="K66" s="32">
        <v>4.7440000000000007</v>
      </c>
      <c r="L66" s="32">
        <f t="shared" ref="L66:L70" si="9">SUM(G66:K66)</f>
        <v>2034.0739999999994</v>
      </c>
      <c r="M66" s="11"/>
      <c r="N66" s="85">
        <f t="shared" ref="N66:N70" si="10">+I66/(SUM($I66:$K66))</f>
        <v>0.8065916938481934</v>
      </c>
      <c r="O66" s="155">
        <f t="shared" ref="O66:O71" si="11">+J66/(SUM($I66:$K66))</f>
        <v>0.18178253634891034</v>
      </c>
      <c r="P66" s="74">
        <f t="shared" ref="P66:P71" si="12">+K66/(SUM($I66:$K66))</f>
        <v>1.1625769802896152E-2</v>
      </c>
      <c r="R66" s="86"/>
      <c r="S66" s="86" t="s">
        <v>70</v>
      </c>
      <c r="T66" s="87">
        <f>I71</f>
        <v>598.46299999999997</v>
      </c>
      <c r="U66" s="164">
        <f t="shared" ref="U66:U68" si="13">T66/$T$69*100</f>
        <v>7.6255324983082007</v>
      </c>
      <c r="V66" s="86"/>
    </row>
    <row r="67" spans="2:24" x14ac:dyDescent="0.25">
      <c r="B67" s="12"/>
      <c r="C67" s="11"/>
      <c r="D67" s="11"/>
      <c r="E67" s="11"/>
      <c r="F67" s="25" t="s">
        <v>94</v>
      </c>
      <c r="G67" s="32">
        <v>399.27599999999995</v>
      </c>
      <c r="H67" s="32">
        <v>0</v>
      </c>
      <c r="I67" s="32">
        <v>0</v>
      </c>
      <c r="J67" s="32">
        <v>0</v>
      </c>
      <c r="K67" s="32">
        <v>0</v>
      </c>
      <c r="L67" s="32">
        <f t="shared" si="9"/>
        <v>399.27599999999995</v>
      </c>
      <c r="M67" s="11"/>
      <c r="N67" s="154" t="s">
        <v>106</v>
      </c>
      <c r="O67" s="154" t="s">
        <v>106</v>
      </c>
      <c r="P67" s="154" t="s">
        <v>106</v>
      </c>
      <c r="R67" s="86"/>
      <c r="S67" s="86" t="s">
        <v>71</v>
      </c>
      <c r="T67" s="87">
        <f>J71</f>
        <v>333.01799999999997</v>
      </c>
      <c r="U67" s="164">
        <f t="shared" si="13"/>
        <v>4.2432691436590062</v>
      </c>
      <c r="V67" s="86"/>
      <c r="X67" s="3"/>
    </row>
    <row r="68" spans="2:24" x14ac:dyDescent="0.25">
      <c r="B68" s="12"/>
      <c r="C68" s="11"/>
      <c r="D68" s="11"/>
      <c r="E68" s="11"/>
      <c r="F68" s="25" t="s">
        <v>99</v>
      </c>
      <c r="G68" s="32">
        <v>469.24500000000006</v>
      </c>
      <c r="H68" s="32">
        <v>0</v>
      </c>
      <c r="I68" s="32">
        <v>0</v>
      </c>
      <c r="J68" s="32">
        <v>0</v>
      </c>
      <c r="K68" s="32">
        <v>0</v>
      </c>
      <c r="L68" s="32">
        <f t="shared" si="9"/>
        <v>469.24500000000006</v>
      </c>
      <c r="M68" s="11"/>
      <c r="N68" s="154" t="s">
        <v>106</v>
      </c>
      <c r="O68" s="154" t="s">
        <v>106</v>
      </c>
      <c r="P68" s="154" t="s">
        <v>106</v>
      </c>
      <c r="R68" s="86"/>
      <c r="S68" s="86" t="s">
        <v>72</v>
      </c>
      <c r="T68" s="87">
        <f>K71</f>
        <v>23.927</v>
      </c>
      <c r="U68" s="164">
        <f t="shared" si="13"/>
        <v>0.30487451369093882</v>
      </c>
      <c r="V68" s="86"/>
      <c r="X68" s="3"/>
    </row>
    <row r="69" spans="2:24" x14ac:dyDescent="0.25">
      <c r="B69" s="12"/>
      <c r="C69" s="11"/>
      <c r="D69" s="11"/>
      <c r="E69" s="11"/>
      <c r="F69" s="25" t="s">
        <v>96</v>
      </c>
      <c r="G69" s="32">
        <v>1305.9330000000004</v>
      </c>
      <c r="H69" s="32">
        <v>497.22899999999976</v>
      </c>
      <c r="I69" s="32">
        <v>121.16800000000002</v>
      </c>
      <c r="J69" s="32">
        <v>74.525999999999996</v>
      </c>
      <c r="K69" s="32">
        <v>19.183</v>
      </c>
      <c r="L69" s="32">
        <f t="shared" si="9"/>
        <v>2018.0390000000004</v>
      </c>
      <c r="M69" s="11"/>
      <c r="N69" s="74">
        <f t="shared" si="10"/>
        <v>0.56389469324311126</v>
      </c>
      <c r="O69" s="85">
        <f t="shared" si="11"/>
        <v>0.34683097772213867</v>
      </c>
      <c r="P69" s="85">
        <f t="shared" si="12"/>
        <v>8.9274329034750105E-2</v>
      </c>
      <c r="R69" s="86"/>
      <c r="S69" s="86" t="s">
        <v>108</v>
      </c>
      <c r="T69" s="87">
        <f>SUM(T65:T68)</f>
        <v>7848.146999999999</v>
      </c>
      <c r="U69" s="86"/>
      <c r="V69" s="86"/>
      <c r="X69" s="3"/>
    </row>
    <row r="70" spans="2:24" x14ac:dyDescent="0.25">
      <c r="B70" s="12"/>
      <c r="C70" s="11"/>
      <c r="D70" s="11"/>
      <c r="E70" s="11"/>
      <c r="F70" s="25" t="s">
        <v>97</v>
      </c>
      <c r="G70" s="32">
        <v>1305.9330000000004</v>
      </c>
      <c r="H70" s="32">
        <v>73.533000000000001</v>
      </c>
      <c r="I70" s="32">
        <v>50.993999999999993</v>
      </c>
      <c r="J70" s="32">
        <v>0</v>
      </c>
      <c r="K70" s="32">
        <v>0</v>
      </c>
      <c r="L70" s="32">
        <f t="shared" si="9"/>
        <v>1430.4600000000003</v>
      </c>
      <c r="M70" s="11"/>
      <c r="N70" s="85">
        <f t="shared" si="10"/>
        <v>1</v>
      </c>
      <c r="O70" s="74">
        <f t="shared" si="11"/>
        <v>0</v>
      </c>
      <c r="P70" s="74">
        <f>+K70/(SUM($I70:$K70))</f>
        <v>0</v>
      </c>
      <c r="R70" s="86"/>
      <c r="S70" s="86"/>
      <c r="T70" s="86"/>
      <c r="U70" s="86"/>
      <c r="V70" s="86"/>
      <c r="X70" s="3"/>
    </row>
    <row r="71" spans="2:24" x14ac:dyDescent="0.25">
      <c r="B71" s="12"/>
      <c r="C71" s="11"/>
      <c r="D71" s="11"/>
      <c r="E71" s="11"/>
      <c r="F71" s="157" t="s">
        <v>107</v>
      </c>
      <c r="G71" s="158">
        <f t="shared" ref="G71:L71" si="14">SUM(G65:G70)</f>
        <v>5650.0740000000005</v>
      </c>
      <c r="H71" s="158">
        <f t="shared" si="14"/>
        <v>1242.6649999999993</v>
      </c>
      <c r="I71" s="158">
        <f t="shared" si="14"/>
        <v>598.46299999999997</v>
      </c>
      <c r="J71" s="158">
        <f t="shared" si="14"/>
        <v>333.01799999999997</v>
      </c>
      <c r="K71" s="158">
        <f t="shared" si="14"/>
        <v>23.927</v>
      </c>
      <c r="L71" s="158">
        <f t="shared" si="14"/>
        <v>7848.146999999999</v>
      </c>
      <c r="M71" s="11"/>
      <c r="N71" s="149">
        <f>+I71/(SUM($I71:$K71))</f>
        <v>0.62639521544722254</v>
      </c>
      <c r="O71" s="149">
        <f t="shared" si="11"/>
        <v>0.34856103361077151</v>
      </c>
      <c r="P71" s="149">
        <f t="shared" si="12"/>
        <v>2.5043750942005928E-2</v>
      </c>
      <c r="S71" s="36"/>
      <c r="T71" s="36"/>
      <c r="U71" s="36"/>
      <c r="V71" s="36"/>
      <c r="X71" s="3"/>
    </row>
    <row r="72" spans="2:24" x14ac:dyDescent="0.25">
      <c r="B72" s="12"/>
      <c r="C72" s="11"/>
      <c r="D72" s="11"/>
      <c r="E72" s="11"/>
      <c r="F72" s="195" t="s">
        <v>11</v>
      </c>
      <c r="G72" s="195"/>
      <c r="H72" s="195"/>
      <c r="I72" s="195"/>
      <c r="J72" s="195"/>
      <c r="K72" s="195"/>
      <c r="L72" s="195"/>
      <c r="M72" s="11"/>
      <c r="N72" s="83"/>
      <c r="O72" s="83"/>
      <c r="P72" s="84"/>
      <c r="S72" s="36"/>
      <c r="T72" s="36"/>
      <c r="U72" s="36"/>
      <c r="V72" s="36"/>
      <c r="X72" s="3"/>
    </row>
    <row r="73" spans="2:24" x14ac:dyDescent="0.25"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3"/>
      <c r="S73" s="36"/>
      <c r="T73" s="36"/>
      <c r="U73" s="36"/>
      <c r="V73" s="36"/>
      <c r="X73" s="3"/>
    </row>
    <row r="74" spans="2:24" x14ac:dyDescent="0.25">
      <c r="B74" s="12"/>
      <c r="C74" s="11"/>
      <c r="D74" s="11"/>
      <c r="E74" s="11"/>
      <c r="F74" s="198" t="s">
        <v>82</v>
      </c>
      <c r="G74" s="198"/>
      <c r="H74" s="198"/>
      <c r="I74" s="198"/>
      <c r="J74" s="198"/>
      <c r="K74" s="198"/>
      <c r="L74" s="198"/>
      <c r="M74" s="11"/>
      <c r="N74" s="11"/>
      <c r="O74" s="11"/>
      <c r="P74" s="13"/>
      <c r="S74" s="36"/>
      <c r="T74" s="36"/>
      <c r="U74" s="36"/>
      <c r="V74" s="36"/>
      <c r="X74" s="3"/>
    </row>
    <row r="75" spans="2:24" x14ac:dyDescent="0.25">
      <c r="B75" s="12"/>
      <c r="C75" s="11"/>
      <c r="D75" s="11"/>
      <c r="E75" s="11"/>
      <c r="F75" s="197" t="s">
        <v>69</v>
      </c>
      <c r="G75" s="196" t="s">
        <v>7</v>
      </c>
      <c r="H75" s="196"/>
      <c r="I75" s="196" t="s">
        <v>8</v>
      </c>
      <c r="J75" s="196"/>
      <c r="K75" s="196"/>
      <c r="L75" s="197" t="s">
        <v>1</v>
      </c>
      <c r="M75" s="11"/>
      <c r="N75" s="196" t="s">
        <v>8</v>
      </c>
      <c r="O75" s="196"/>
      <c r="P75" s="196"/>
      <c r="S75" s="36"/>
      <c r="T75" s="36"/>
      <c r="U75" s="36"/>
      <c r="V75" s="36"/>
      <c r="X75" s="3"/>
    </row>
    <row r="76" spans="2:24" ht="24" x14ac:dyDescent="0.25">
      <c r="B76" s="12"/>
      <c r="C76" s="11"/>
      <c r="D76" s="11"/>
      <c r="E76" s="11"/>
      <c r="F76" s="197"/>
      <c r="G76" s="116" t="s">
        <v>63</v>
      </c>
      <c r="H76" s="116" t="s">
        <v>64</v>
      </c>
      <c r="I76" s="116" t="s">
        <v>65</v>
      </c>
      <c r="J76" s="116" t="s">
        <v>66</v>
      </c>
      <c r="K76" s="116" t="s">
        <v>67</v>
      </c>
      <c r="L76" s="197"/>
      <c r="M76" s="11"/>
      <c r="N76" s="159" t="s">
        <v>65</v>
      </c>
      <c r="O76" s="159" t="s">
        <v>66</v>
      </c>
      <c r="P76" s="159" t="s">
        <v>67</v>
      </c>
      <c r="R76" s="36"/>
      <c r="S76" s="36"/>
      <c r="T76" s="36"/>
      <c r="U76" s="36"/>
      <c r="V76" s="36"/>
    </row>
    <row r="77" spans="2:24" x14ac:dyDescent="0.25">
      <c r="B77" s="12"/>
      <c r="C77" s="11"/>
      <c r="D77" s="11"/>
      <c r="E77" s="11"/>
      <c r="F77" s="25" t="s">
        <v>92</v>
      </c>
      <c r="G77" s="32">
        <v>567.61300282925333</v>
      </c>
      <c r="H77" s="32">
        <v>411.10799705982231</v>
      </c>
      <c r="I77" s="32">
        <v>222.41699731349959</v>
      </c>
      <c r="J77" s="32">
        <v>435.91200033947871</v>
      </c>
      <c r="K77" s="32">
        <v>102.9550006035717</v>
      </c>
      <c r="L77" s="32">
        <f>SUM(G77:K77)</f>
        <v>1740.0049981456257</v>
      </c>
      <c r="M77" s="11"/>
      <c r="N77" s="74">
        <f>+I77/(SUM($I77:$K77))</f>
        <v>0.2921603472854632</v>
      </c>
      <c r="O77" s="73">
        <f>+J77/(SUM($I77:$K77))</f>
        <v>0.57260102844376082</v>
      </c>
      <c r="P77" s="73">
        <f>+K77/(SUM($I77:$K77))</f>
        <v>0.13523862427077607</v>
      </c>
      <c r="R77" s="36"/>
      <c r="S77" s="86" t="s">
        <v>7</v>
      </c>
      <c r="T77" s="87">
        <f>G83+H83</f>
        <v>2152.3900015251706</v>
      </c>
      <c r="U77" s="88">
        <f>+T77/T$81</f>
        <v>0.30655485593582732</v>
      </c>
      <c r="V77" s="36"/>
    </row>
    <row r="78" spans="2:24" x14ac:dyDescent="0.25">
      <c r="B78" s="12"/>
      <c r="C78" s="11"/>
      <c r="D78" s="11"/>
      <c r="E78" s="11"/>
      <c r="F78" s="25" t="s">
        <v>98</v>
      </c>
      <c r="G78" s="32">
        <v>564.43299999739929</v>
      </c>
      <c r="H78" s="32">
        <v>0</v>
      </c>
      <c r="I78" s="32">
        <v>2135.3809933438893</v>
      </c>
      <c r="J78" s="32">
        <v>26.325999673455918</v>
      </c>
      <c r="K78" s="32">
        <v>76.561998367309556</v>
      </c>
      <c r="L78" s="32">
        <f t="shared" ref="L78:L82" si="15">SUM(G78:K78)</f>
        <v>2802.7019913820541</v>
      </c>
      <c r="M78" s="11"/>
      <c r="N78" s="74">
        <f>+I78/(SUM($I78:$K78))</f>
        <v>0.95403233550712951</v>
      </c>
      <c r="O78" s="73">
        <f t="shared" ref="O78:O83" si="16">+J78/(SUM($I78:$K78))</f>
        <v>1.1761767586821605E-2</v>
      </c>
      <c r="P78" s="73">
        <f t="shared" ref="P78:P80" si="17">+K78/(SUM($I78:$K78))</f>
        <v>3.4205896906048902E-2</v>
      </c>
      <c r="R78" s="36"/>
      <c r="S78" s="86" t="s">
        <v>70</v>
      </c>
      <c r="T78" s="87">
        <f>I83</f>
        <v>3835.7979922145601</v>
      </c>
      <c r="U78" s="88">
        <f>+T78/T$81</f>
        <v>0.54631479428405016</v>
      </c>
      <c r="V78" s="36"/>
    </row>
    <row r="79" spans="2:24" x14ac:dyDescent="0.25">
      <c r="B79" s="12"/>
      <c r="C79" s="11"/>
      <c r="D79" s="11"/>
      <c r="E79" s="11"/>
      <c r="F79" s="25" t="s">
        <v>94</v>
      </c>
      <c r="G79" s="32">
        <v>2.3380000591278121</v>
      </c>
      <c r="H79" s="32">
        <v>0</v>
      </c>
      <c r="I79" s="32">
        <v>157.4040004350245</v>
      </c>
      <c r="J79" s="32">
        <v>92.860998034477205</v>
      </c>
      <c r="K79" s="32">
        <v>87.375999987125383</v>
      </c>
      <c r="L79" s="32">
        <f t="shared" si="15"/>
        <v>339.97899851575488</v>
      </c>
      <c r="M79" s="11"/>
      <c r="N79" s="74">
        <f>+I79/(SUM($I79:$K79))</f>
        <v>0.46618746288076868</v>
      </c>
      <c r="O79" s="73">
        <f t="shared" si="16"/>
        <v>0.27502879821748311</v>
      </c>
      <c r="P79" s="73">
        <f t="shared" si="17"/>
        <v>0.25878373890174833</v>
      </c>
      <c r="R79" s="36"/>
      <c r="S79" s="86" t="s">
        <v>71</v>
      </c>
      <c r="T79" s="87">
        <f>J83</f>
        <v>648.02599608153139</v>
      </c>
      <c r="U79" s="88">
        <f>+T79/T$81</f>
        <v>9.2295316244118741E-2</v>
      </c>
      <c r="V79" s="36"/>
    </row>
    <row r="80" spans="2:24" x14ac:dyDescent="0.25">
      <c r="B80" s="12"/>
      <c r="C80" s="11"/>
      <c r="D80" s="11"/>
      <c r="E80" s="11"/>
      <c r="F80" s="25" t="s">
        <v>99</v>
      </c>
      <c r="G80" s="32">
        <v>117.61200124770409</v>
      </c>
      <c r="H80" s="32">
        <v>0</v>
      </c>
      <c r="I80" s="32">
        <v>157.4040004350245</v>
      </c>
      <c r="J80" s="32">
        <v>92.860998034477205</v>
      </c>
      <c r="K80" s="32">
        <v>87.375999987125383</v>
      </c>
      <c r="L80" s="32">
        <f t="shared" si="15"/>
        <v>455.25299970433116</v>
      </c>
      <c r="M80" s="11"/>
      <c r="N80" s="74">
        <f t="shared" ref="N80:N82" si="18">+I80/(SUM($I80:$K80))</f>
        <v>0.46618746288076868</v>
      </c>
      <c r="O80" s="73">
        <f t="shared" si="16"/>
        <v>0.27502879821748311</v>
      </c>
      <c r="P80" s="73">
        <f t="shared" si="17"/>
        <v>0.25878373890174833</v>
      </c>
      <c r="R80" s="36"/>
      <c r="S80" s="86" t="s">
        <v>72</v>
      </c>
      <c r="T80" s="87">
        <f>K83</f>
        <v>385.0089980009945</v>
      </c>
      <c r="U80" s="88">
        <f>+T80/T$81</f>
        <v>5.4835033536003844E-2</v>
      </c>
      <c r="V80" s="36"/>
    </row>
    <row r="81" spans="2:22" x14ac:dyDescent="0.25">
      <c r="B81" s="12"/>
      <c r="C81" s="11"/>
      <c r="D81" s="11"/>
      <c r="E81" s="11"/>
      <c r="F81" s="25" t="s">
        <v>96</v>
      </c>
      <c r="G81" s="32">
        <v>371.3559997286647</v>
      </c>
      <c r="H81" s="32">
        <v>32.926999866962475</v>
      </c>
      <c r="I81" s="32">
        <v>764.66099953651496</v>
      </c>
      <c r="J81" s="32">
        <v>6.5999999642372104E-2</v>
      </c>
      <c r="K81" s="32">
        <v>24.569999217987061</v>
      </c>
      <c r="L81" s="32">
        <f t="shared" si="15"/>
        <v>1193.5799983497716</v>
      </c>
      <c r="M81" s="11"/>
      <c r="N81" s="173">
        <f t="shared" si="18"/>
        <v>0.9687874155653502</v>
      </c>
      <c r="O81" s="85">
        <f t="shared" si="16"/>
        <v>8.3618713547053825E-5</v>
      </c>
      <c r="P81" s="85">
        <f t="shared" ref="P81:P83" si="19">+K81/(SUM($I81:$K81))</f>
        <v>3.1128965721102776E-2</v>
      </c>
      <c r="R81" s="36"/>
      <c r="S81" s="86"/>
      <c r="T81" s="87">
        <f>SUM(T77:T80)</f>
        <v>7021.2229878222561</v>
      </c>
      <c r="U81" s="86"/>
      <c r="V81" s="36"/>
    </row>
    <row r="82" spans="2:22" x14ac:dyDescent="0.25">
      <c r="B82" s="12"/>
      <c r="C82" s="11"/>
      <c r="D82" s="11"/>
      <c r="E82" s="11"/>
      <c r="F82" s="25" t="s">
        <v>97</v>
      </c>
      <c r="G82" s="32">
        <v>85.003000736236473</v>
      </c>
      <c r="H82" s="32">
        <v>0</v>
      </c>
      <c r="I82" s="32">
        <v>398.53100115060778</v>
      </c>
      <c r="J82" s="32">
        <v>0</v>
      </c>
      <c r="K82" s="32">
        <v>6.16999983787536</v>
      </c>
      <c r="L82" s="32">
        <f t="shared" si="15"/>
        <v>489.7040017247196</v>
      </c>
      <c r="M82" s="11"/>
      <c r="N82" s="173">
        <f t="shared" si="18"/>
        <v>0.98475417697805256</v>
      </c>
      <c r="O82" s="85">
        <f t="shared" si="16"/>
        <v>0</v>
      </c>
      <c r="P82" s="85">
        <f t="shared" si="19"/>
        <v>1.5245823021947366E-2</v>
      </c>
      <c r="R82" s="36"/>
      <c r="S82" s="86"/>
      <c r="T82" s="87"/>
      <c r="U82" s="86"/>
      <c r="V82" s="36"/>
    </row>
    <row r="83" spans="2:22" x14ac:dyDescent="0.25">
      <c r="B83" s="12"/>
      <c r="C83" s="11"/>
      <c r="D83" s="11"/>
      <c r="E83" s="11"/>
      <c r="F83" s="161" t="s">
        <v>107</v>
      </c>
      <c r="G83" s="158">
        <f t="shared" ref="G83:L83" si="20">SUM(G77:G82)</f>
        <v>1708.3550045983857</v>
      </c>
      <c r="H83" s="158">
        <f t="shared" si="20"/>
        <v>444.0349969267848</v>
      </c>
      <c r="I83" s="158">
        <f t="shared" si="20"/>
        <v>3835.7979922145601</v>
      </c>
      <c r="J83" s="158">
        <f t="shared" si="20"/>
        <v>648.02599608153139</v>
      </c>
      <c r="K83" s="158">
        <f t="shared" si="20"/>
        <v>385.0089980009945</v>
      </c>
      <c r="L83" s="158">
        <f t="shared" si="20"/>
        <v>7021.2229878222579</v>
      </c>
      <c r="M83" s="11"/>
      <c r="N83" s="149">
        <f>+I83/(SUM($I83:$K83))</f>
        <v>0.78782698092337233</v>
      </c>
      <c r="O83" s="149">
        <f t="shared" si="16"/>
        <v>0.13309678066701922</v>
      </c>
      <c r="P83" s="160">
        <f t="shared" si="19"/>
        <v>7.9076238409608507E-2</v>
      </c>
      <c r="R83" s="36"/>
      <c r="S83" s="36"/>
      <c r="T83" s="36"/>
      <c r="U83" s="36"/>
      <c r="V83" s="36"/>
    </row>
    <row r="84" spans="2:22" x14ac:dyDescent="0.25">
      <c r="B84" s="12"/>
      <c r="C84" s="11"/>
      <c r="D84" s="11"/>
      <c r="E84" s="11"/>
      <c r="F84" s="195" t="s">
        <v>11</v>
      </c>
      <c r="G84" s="195"/>
      <c r="H84" s="195"/>
      <c r="I84" s="195"/>
      <c r="J84" s="195"/>
      <c r="K84" s="195"/>
      <c r="L84" s="195"/>
      <c r="M84" s="11"/>
      <c r="N84" s="11"/>
      <c r="O84" s="11"/>
      <c r="P84" s="13"/>
      <c r="S84" s="36"/>
      <c r="T84" s="36"/>
      <c r="U84" s="36"/>
      <c r="V84" s="36"/>
    </row>
    <row r="85" spans="2:22" x14ac:dyDescent="0.25"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3"/>
      <c r="S85" s="36"/>
      <c r="T85" s="38"/>
      <c r="U85" s="36"/>
      <c r="V85" s="36"/>
    </row>
    <row r="86" spans="2:22" x14ac:dyDescent="0.25">
      <c r="B86" s="12"/>
      <c r="C86" s="11"/>
      <c r="D86" s="11"/>
      <c r="E86" s="11"/>
      <c r="F86" s="198" t="s">
        <v>83</v>
      </c>
      <c r="G86" s="198"/>
      <c r="H86" s="198"/>
      <c r="I86" s="198"/>
      <c r="J86" s="198"/>
      <c r="K86" s="198"/>
      <c r="L86" s="198"/>
      <c r="M86" s="11"/>
      <c r="N86" s="11"/>
      <c r="O86" s="11"/>
      <c r="P86" s="13"/>
      <c r="S86" s="36"/>
      <c r="T86" s="38"/>
      <c r="U86" s="36"/>
      <c r="V86" s="36"/>
    </row>
    <row r="87" spans="2:22" x14ac:dyDescent="0.25">
      <c r="B87" s="12"/>
      <c r="C87" s="11"/>
      <c r="D87" s="11"/>
      <c r="E87" s="11"/>
      <c r="F87" s="197" t="s">
        <v>69</v>
      </c>
      <c r="G87" s="196" t="s">
        <v>7</v>
      </c>
      <c r="H87" s="196"/>
      <c r="I87" s="196" t="s">
        <v>8</v>
      </c>
      <c r="J87" s="196"/>
      <c r="K87" s="196"/>
      <c r="L87" s="197" t="s">
        <v>1</v>
      </c>
      <c r="M87" s="11"/>
      <c r="N87" s="196" t="s">
        <v>8</v>
      </c>
      <c r="O87" s="196"/>
      <c r="P87" s="196"/>
      <c r="S87" s="36"/>
      <c r="T87" s="38"/>
      <c r="U87" s="36"/>
      <c r="V87" s="36"/>
    </row>
    <row r="88" spans="2:22" ht="24" x14ac:dyDescent="0.25">
      <c r="B88" s="12"/>
      <c r="C88" s="11"/>
      <c r="D88" s="11"/>
      <c r="E88" s="11"/>
      <c r="F88" s="197"/>
      <c r="G88" s="116" t="s">
        <v>63</v>
      </c>
      <c r="H88" s="116" t="s">
        <v>64</v>
      </c>
      <c r="I88" s="116" t="s">
        <v>65</v>
      </c>
      <c r="J88" s="116" t="s">
        <v>66</v>
      </c>
      <c r="K88" s="116" t="s">
        <v>67</v>
      </c>
      <c r="L88" s="197"/>
      <c r="M88" s="11"/>
      <c r="N88" s="159" t="s">
        <v>65</v>
      </c>
      <c r="O88" s="159" t="s">
        <v>66</v>
      </c>
      <c r="P88" s="159" t="s">
        <v>67</v>
      </c>
      <c r="S88" s="36"/>
      <c r="T88" s="38"/>
      <c r="U88" s="36"/>
      <c r="V88" s="36"/>
    </row>
    <row r="89" spans="2:22" x14ac:dyDescent="0.25">
      <c r="B89" s="12"/>
      <c r="C89" s="72"/>
      <c r="D89" s="72"/>
      <c r="E89" s="72"/>
      <c r="F89" s="25" t="s">
        <v>92</v>
      </c>
      <c r="G89" s="32">
        <v>434.28500057756889</v>
      </c>
      <c r="H89" s="32">
        <v>0</v>
      </c>
      <c r="I89" s="32">
        <v>786.65999994054368</v>
      </c>
      <c r="J89" s="32">
        <v>321.01400201022648</v>
      </c>
      <c r="K89" s="32">
        <v>4613.4889878071881</v>
      </c>
      <c r="L89" s="32">
        <f>SUM(G89:K89)</f>
        <v>6155.4479903355268</v>
      </c>
      <c r="M89" s="11"/>
      <c r="N89" s="73">
        <f>+I89/(SUM($I89:$K89))</f>
        <v>0.13750001552985372</v>
      </c>
      <c r="O89" s="73">
        <f>+J89/(SUM($I89:$K89))</f>
        <v>5.6109920759976006E-2</v>
      </c>
      <c r="P89" s="85">
        <f>+K89/(SUM($I89:$K89))</f>
        <v>0.80639006371017019</v>
      </c>
      <c r="U89" s="86"/>
      <c r="V89" s="86"/>
    </row>
    <row r="90" spans="2:22" x14ac:dyDescent="0.25">
      <c r="B90" s="12"/>
      <c r="C90" s="72"/>
      <c r="D90" s="72"/>
      <c r="E90" s="72"/>
      <c r="F90" s="25" t="s">
        <v>98</v>
      </c>
      <c r="G90" s="32">
        <v>304.63800207339216</v>
      </c>
      <c r="H90" s="32">
        <v>0</v>
      </c>
      <c r="I90" s="32">
        <v>3476.3760014474387</v>
      </c>
      <c r="J90" s="32">
        <v>2155.5399967134008</v>
      </c>
      <c r="K90" s="32">
        <v>6729.5589877888569</v>
      </c>
      <c r="L90" s="32">
        <f t="shared" ref="L90:L94" si="21">SUM(G90:K90)</f>
        <v>12666.112988023087</v>
      </c>
      <c r="M90" s="11"/>
      <c r="N90" s="85">
        <f t="shared" ref="N90:N95" si="22">+I90/(SUM($I90:$K90))</f>
        <v>0.28122663398977538</v>
      </c>
      <c r="O90" s="73">
        <f t="shared" ref="O90:O95" si="23">+J90/(SUM($I90:$K90))</f>
        <v>0.17437563067218367</v>
      </c>
      <c r="P90" s="73">
        <f t="shared" ref="P90:P95" si="24">+K90/(SUM($I90:$K90))</f>
        <v>0.54439773533804103</v>
      </c>
      <c r="U90" s="86"/>
      <c r="V90" s="86"/>
    </row>
    <row r="91" spans="2:22" x14ac:dyDescent="0.25">
      <c r="B91" s="12"/>
      <c r="C91" s="72"/>
      <c r="D91" s="72"/>
      <c r="E91" s="72"/>
      <c r="F91" s="25" t="s">
        <v>94</v>
      </c>
      <c r="G91" s="32">
        <v>6.4050000607967403</v>
      </c>
      <c r="H91" s="32">
        <v>0</v>
      </c>
      <c r="I91" s="32">
        <v>385.41099806129944</v>
      </c>
      <c r="J91" s="32">
        <v>611.60700055956772</v>
      </c>
      <c r="K91" s="32">
        <v>272.3610011041165</v>
      </c>
      <c r="L91" s="32">
        <f t="shared" si="21"/>
        <v>1275.7839997857805</v>
      </c>
      <c r="M91" s="11"/>
      <c r="N91" s="85">
        <f t="shared" si="22"/>
        <v>0.30362169072026585</v>
      </c>
      <c r="O91" s="85">
        <f t="shared" si="23"/>
        <v>0.48181591210511199</v>
      </c>
      <c r="P91" s="73">
        <f t="shared" si="24"/>
        <v>0.21456239717462211</v>
      </c>
      <c r="U91" s="86"/>
      <c r="V91" s="86"/>
    </row>
    <row r="92" spans="2:22" x14ac:dyDescent="0.25">
      <c r="B92" s="12"/>
      <c r="C92" s="72"/>
      <c r="D92" s="72"/>
      <c r="E92" s="72"/>
      <c r="F92" s="25" t="s">
        <v>99</v>
      </c>
      <c r="G92" s="32">
        <v>99.750001091510114</v>
      </c>
      <c r="H92" s="32">
        <v>0</v>
      </c>
      <c r="I92" s="32">
        <v>315.11999842897075</v>
      </c>
      <c r="J92" s="32">
        <v>154.90000116825121</v>
      </c>
      <c r="K92" s="32">
        <v>695.28000500798225</v>
      </c>
      <c r="L92" s="32">
        <f t="shared" si="21"/>
        <v>1265.0500056967144</v>
      </c>
      <c r="M92" s="11"/>
      <c r="N92" s="73">
        <f t="shared" si="22"/>
        <v>0.27041963201204244</v>
      </c>
      <c r="O92" s="73">
        <f t="shared" si="23"/>
        <v>0.1329271437021321</v>
      </c>
      <c r="P92" s="85">
        <f t="shared" si="24"/>
        <v>0.59665322428582535</v>
      </c>
      <c r="U92" s="86"/>
      <c r="V92" s="86"/>
    </row>
    <row r="93" spans="2:22" x14ac:dyDescent="0.25">
      <c r="B93" s="12"/>
      <c r="C93" s="72"/>
      <c r="D93" s="72"/>
      <c r="E93" s="72"/>
      <c r="F93" s="25" t="s">
        <v>96</v>
      </c>
      <c r="G93" s="32">
        <v>42.413000402506441</v>
      </c>
      <c r="H93" s="32">
        <v>0</v>
      </c>
      <c r="I93" s="32">
        <v>1692.1120026872964</v>
      </c>
      <c r="J93" s="32">
        <v>2797.36899746163</v>
      </c>
      <c r="K93" s="32">
        <v>4295.1439937239047</v>
      </c>
      <c r="L93" s="32">
        <f t="shared" si="21"/>
        <v>8827.037994275337</v>
      </c>
      <c r="M93" s="11"/>
      <c r="N93" s="73">
        <f t="shared" si="22"/>
        <v>0.19262199625681506</v>
      </c>
      <c r="O93" s="85">
        <f t="shared" si="23"/>
        <v>0.31843920479391674</v>
      </c>
      <c r="P93" s="73">
        <f t="shared" si="24"/>
        <v>0.48893879894926823</v>
      </c>
      <c r="S93" s="86"/>
      <c r="T93" s="86"/>
      <c r="U93" s="86"/>
      <c r="V93" s="86"/>
    </row>
    <row r="94" spans="2:22" x14ac:dyDescent="0.25">
      <c r="B94" s="12"/>
      <c r="C94" s="72"/>
      <c r="D94" s="72"/>
      <c r="E94" s="72"/>
      <c r="F94" s="25" t="s">
        <v>97</v>
      </c>
      <c r="G94" s="32">
        <v>163.13200000673498</v>
      </c>
      <c r="H94" s="32">
        <v>0</v>
      </c>
      <c r="I94" s="32">
        <v>304.4500006400051</v>
      </c>
      <c r="J94" s="32">
        <v>276.76000265777105</v>
      </c>
      <c r="K94" s="32">
        <v>650.5900004431594</v>
      </c>
      <c r="L94" s="32">
        <f t="shared" si="21"/>
        <v>1394.9320037476705</v>
      </c>
      <c r="M94" s="11"/>
      <c r="N94" s="73">
        <f t="shared" si="22"/>
        <v>0.24715862941662656</v>
      </c>
      <c r="O94" s="73">
        <f t="shared" si="23"/>
        <v>0.22467933253552536</v>
      </c>
      <c r="P94" s="73">
        <f t="shared" si="24"/>
        <v>0.528162038047848</v>
      </c>
      <c r="S94" s="86"/>
      <c r="T94" s="86"/>
      <c r="U94" s="86"/>
      <c r="V94" s="86"/>
    </row>
    <row r="95" spans="2:22" x14ac:dyDescent="0.25">
      <c r="B95" s="12"/>
      <c r="C95" s="72"/>
      <c r="D95" s="72"/>
      <c r="E95" s="72"/>
      <c r="F95" s="157" t="s">
        <v>107</v>
      </c>
      <c r="G95" s="162">
        <f t="shared" ref="G95:L95" si="25">SUM(G89:G94)</f>
        <v>1050.6230042125094</v>
      </c>
      <c r="H95" s="162">
        <f t="shared" si="25"/>
        <v>0</v>
      </c>
      <c r="I95" s="162">
        <f t="shared" si="25"/>
        <v>6960.1290012055542</v>
      </c>
      <c r="J95" s="162">
        <f t="shared" si="25"/>
        <v>6317.1900005708467</v>
      </c>
      <c r="K95" s="162">
        <f t="shared" si="25"/>
        <v>17256.422975875208</v>
      </c>
      <c r="L95" s="162">
        <f t="shared" si="25"/>
        <v>31584.364981864121</v>
      </c>
      <c r="M95" s="11"/>
      <c r="N95" s="163">
        <f t="shared" si="22"/>
        <v>0.22794877242035522</v>
      </c>
      <c r="O95" s="163">
        <f t="shared" si="23"/>
        <v>0.2068921000640718</v>
      </c>
      <c r="P95" s="163">
        <f t="shared" si="24"/>
        <v>0.56515912751557296</v>
      </c>
      <c r="S95" s="86"/>
      <c r="T95" s="86"/>
      <c r="U95" s="86"/>
      <c r="V95" s="86"/>
    </row>
    <row r="96" spans="2:22" x14ac:dyDescent="0.25">
      <c r="B96" s="12"/>
      <c r="C96" s="11"/>
      <c r="D96" s="11"/>
      <c r="E96" s="11"/>
      <c r="F96" s="195" t="s">
        <v>11</v>
      </c>
      <c r="G96" s="195"/>
      <c r="H96" s="195"/>
      <c r="I96" s="195"/>
      <c r="J96" s="195"/>
      <c r="K96" s="195"/>
      <c r="L96" s="195"/>
      <c r="M96" s="11"/>
      <c r="N96" s="11"/>
      <c r="O96" s="11"/>
      <c r="P96" s="13"/>
      <c r="S96" s="36"/>
      <c r="T96" s="36"/>
      <c r="U96" s="36"/>
      <c r="V96" s="36"/>
    </row>
    <row r="97" spans="2:22" x14ac:dyDescent="0.25"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6"/>
      <c r="S97" s="86" t="s">
        <v>7</v>
      </c>
      <c r="T97" s="87">
        <f>G95+H95</f>
        <v>1050.6230042125094</v>
      </c>
      <c r="U97" s="164">
        <f>T97/$T$101*100</f>
        <v>3.3264021765699003</v>
      </c>
      <c r="V97" s="36"/>
    </row>
    <row r="98" spans="2:22" x14ac:dyDescent="0.25">
      <c r="S98" s="86" t="s">
        <v>70</v>
      </c>
      <c r="T98" s="87">
        <f>I95</f>
        <v>6960.1290012055542</v>
      </c>
      <c r="U98" s="164">
        <f t="shared" ref="U98:U101" si="26">T98/$T$101*100</f>
        <v>22.036627949310017</v>
      </c>
    </row>
    <row r="99" spans="2:22" x14ac:dyDescent="0.25">
      <c r="S99" s="86" t="s">
        <v>71</v>
      </c>
      <c r="T99" s="87">
        <f>J95</f>
        <v>6317.1900005708467</v>
      </c>
      <c r="U99" s="164">
        <f t="shared" si="26"/>
        <v>20.001003674438934</v>
      </c>
    </row>
    <row r="100" spans="2:22" x14ac:dyDescent="0.25">
      <c r="S100" s="86" t="s">
        <v>72</v>
      </c>
      <c r="T100" s="87">
        <f>K95</f>
        <v>17256.422975875208</v>
      </c>
      <c r="U100" s="164">
        <f t="shared" si="26"/>
        <v>54.635966199681143</v>
      </c>
    </row>
    <row r="101" spans="2:22" x14ac:dyDescent="0.25">
      <c r="S101" s="10" t="s">
        <v>109</v>
      </c>
      <c r="T101" s="78">
        <f>SUM(T97:T100)</f>
        <v>31584.364981864121</v>
      </c>
      <c r="U101" s="164">
        <f t="shared" si="26"/>
        <v>100</v>
      </c>
    </row>
  </sheetData>
  <sortState ref="R58:S61">
    <sortCondition descending="1" ref="S58:S61"/>
  </sortState>
  <mergeCells count="54">
    <mergeCell ref="J53:P53"/>
    <mergeCell ref="N63:P63"/>
    <mergeCell ref="N11:O11"/>
    <mergeCell ref="J43:P43"/>
    <mergeCell ref="J44:J45"/>
    <mergeCell ref="K44:L44"/>
    <mergeCell ref="M44:N44"/>
    <mergeCell ref="O44:P44"/>
    <mergeCell ref="F62:L62"/>
    <mergeCell ref="G63:H63"/>
    <mergeCell ref="I63:K63"/>
    <mergeCell ref="L63:L64"/>
    <mergeCell ref="F63:F64"/>
    <mergeCell ref="C53:I53"/>
    <mergeCell ref="C43:I43"/>
    <mergeCell ref="C44:C45"/>
    <mergeCell ref="N75:P75"/>
    <mergeCell ref="N87:P87"/>
    <mergeCell ref="F96:L96"/>
    <mergeCell ref="F87:F88"/>
    <mergeCell ref="G87:H87"/>
    <mergeCell ref="I87:K87"/>
    <mergeCell ref="L87:L88"/>
    <mergeCell ref="F72:L72"/>
    <mergeCell ref="F84:L84"/>
    <mergeCell ref="I75:K75"/>
    <mergeCell ref="L75:L76"/>
    <mergeCell ref="F86:L86"/>
    <mergeCell ref="F74:L74"/>
    <mergeCell ref="F75:F76"/>
    <mergeCell ref="G75:H75"/>
    <mergeCell ref="D44:E44"/>
    <mergeCell ref="F44:G44"/>
    <mergeCell ref="H44:I44"/>
    <mergeCell ref="E17:M17"/>
    <mergeCell ref="F20:L20"/>
    <mergeCell ref="L30:L31"/>
    <mergeCell ref="M30:O30"/>
    <mergeCell ref="L29:O29"/>
    <mergeCell ref="L39:O39"/>
    <mergeCell ref="F26:L26"/>
    <mergeCell ref="C39:I39"/>
    <mergeCell ref="C30:C31"/>
    <mergeCell ref="C29:I29"/>
    <mergeCell ref="F30:G30"/>
    <mergeCell ref="D30:E30"/>
    <mergeCell ref="H30:I30"/>
    <mergeCell ref="B1:O2"/>
    <mergeCell ref="E9:M9"/>
    <mergeCell ref="E11:E12"/>
    <mergeCell ref="F11:G11"/>
    <mergeCell ref="H11:I11"/>
    <mergeCell ref="J11:K11"/>
    <mergeCell ref="L11:M11"/>
  </mergeCells>
  <pageMargins left="0.7" right="0.7" top="0.75" bottom="0.75" header="0.3" footer="0.3"/>
  <pageSetup orientation="portrait" horizontalDpi="0" verticalDpi="0" r:id="rId1"/>
  <ignoredErrors>
    <ignoredError sqref="I38" formulaRange="1"/>
    <ignoredError sqref="K22:K25 L13 I14 I13 K13 K14 L15 H13 H15:K15 H14 L14 J13 J14 O80:O8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57"/>
  <sheetViews>
    <sheetView zoomScaleNormal="100" workbookViewId="0">
      <selection activeCell="L15" sqref="L15"/>
    </sheetView>
  </sheetViews>
  <sheetFormatPr baseColWidth="10" defaultColWidth="0" defaultRowHeight="15" x14ac:dyDescent="0.25"/>
  <cols>
    <col min="1" max="2" width="11.7109375" style="1" customWidth="1"/>
    <col min="3" max="5" width="10.7109375" style="1" customWidth="1"/>
    <col min="6" max="6" width="12.28515625" style="1" customWidth="1"/>
    <col min="7" max="7" width="13" style="1" customWidth="1"/>
    <col min="8" max="8" width="13.28515625" style="1" customWidth="1"/>
    <col min="9" max="9" width="13.140625" style="1" customWidth="1"/>
    <col min="10" max="10" width="12.5703125" style="1" customWidth="1"/>
    <col min="11" max="11" width="12.140625" style="1" customWidth="1"/>
    <col min="12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210" t="s">
        <v>100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7" ht="15" customHeight="1" x14ac:dyDescent="0.25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2:17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+B46</f>
        <v>3. Infraestructura Portuaria</v>
      </c>
      <c r="L3" s="7"/>
      <c r="M3" s="5"/>
      <c r="N3" s="8"/>
      <c r="O3" s="8"/>
      <c r="P3" s="8"/>
    </row>
    <row r="4" spans="2:17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7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7" x14ac:dyDescent="0.25">
      <c r="B7" s="18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2:17" x14ac:dyDescent="0.25">
      <c r="B8" s="12"/>
      <c r="C8" s="11"/>
      <c r="N8" s="11"/>
      <c r="P8" s="17"/>
      <c r="Q8" s="3"/>
    </row>
    <row r="9" spans="2:17" x14ac:dyDescent="0.25">
      <c r="B9" s="12"/>
      <c r="E9" s="209" t="s">
        <v>76</v>
      </c>
      <c r="F9" s="209"/>
      <c r="G9" s="209"/>
      <c r="H9" s="209"/>
      <c r="I9" s="209"/>
      <c r="J9" s="209"/>
      <c r="K9" s="209"/>
      <c r="L9" s="209"/>
      <c r="M9" s="209"/>
      <c r="P9" s="17"/>
      <c r="Q9" s="3"/>
    </row>
    <row r="10" spans="2:17" x14ac:dyDescent="0.25">
      <c r="B10" s="12"/>
      <c r="E10" s="27"/>
      <c r="F10" s="27"/>
      <c r="G10" s="27"/>
      <c r="H10" s="27"/>
      <c r="I10" s="27" t="s">
        <v>14</v>
      </c>
      <c r="J10" s="27"/>
      <c r="K10" s="27"/>
      <c r="L10" s="27"/>
      <c r="M10" s="27"/>
      <c r="P10" s="17"/>
      <c r="Q10" s="3"/>
    </row>
    <row r="11" spans="2:17" x14ac:dyDescent="0.25">
      <c r="B11" s="12"/>
      <c r="E11" s="207" t="s">
        <v>12</v>
      </c>
      <c r="F11" s="193" t="s">
        <v>5</v>
      </c>
      <c r="G11" s="193"/>
      <c r="H11" s="193" t="s">
        <v>74</v>
      </c>
      <c r="I11" s="193"/>
      <c r="J11" s="193" t="s">
        <v>6</v>
      </c>
      <c r="K11" s="193"/>
      <c r="L11" s="193" t="s">
        <v>1</v>
      </c>
      <c r="M11" s="193"/>
      <c r="P11" s="17"/>
      <c r="Q11" s="3"/>
    </row>
    <row r="12" spans="2:17" x14ac:dyDescent="0.25">
      <c r="B12" s="12"/>
      <c r="E12" s="207"/>
      <c r="F12" s="108" t="s">
        <v>13</v>
      </c>
      <c r="G12" s="109" t="s">
        <v>10</v>
      </c>
      <c r="H12" s="108" t="s">
        <v>13</v>
      </c>
      <c r="I12" s="109" t="s">
        <v>10</v>
      </c>
      <c r="J12" s="108" t="s">
        <v>13</v>
      </c>
      <c r="K12" s="109" t="s">
        <v>10</v>
      </c>
      <c r="L12" s="108" t="s">
        <v>13</v>
      </c>
      <c r="M12" s="109" t="s">
        <v>10</v>
      </c>
      <c r="P12" s="17"/>
      <c r="Q12" s="3"/>
    </row>
    <row r="13" spans="2:17" x14ac:dyDescent="0.25">
      <c r="B13" s="12"/>
      <c r="E13" s="25" t="s">
        <v>7</v>
      </c>
      <c r="F13" s="28">
        <v>1215.575</v>
      </c>
      <c r="G13" s="26">
        <f>+F13/F15</f>
        <v>0.81197860062402594</v>
      </c>
      <c r="H13" s="28">
        <v>978.721</v>
      </c>
      <c r="I13" s="26">
        <f>+H13/H15</f>
        <v>0.56248171700656024</v>
      </c>
      <c r="J13" s="28">
        <v>434.28499999999991</v>
      </c>
      <c r="K13" s="26">
        <f>+J13/J15</f>
        <v>7.0552947567748117E-2</v>
      </c>
      <c r="L13" s="28">
        <f>+J13+H13+F13</f>
        <v>2628.5810000000001</v>
      </c>
      <c r="M13" s="26">
        <f>+L13/L15</f>
        <v>0.27985939002860366</v>
      </c>
      <c r="P13" s="17"/>
      <c r="Q13" s="3"/>
    </row>
    <row r="14" spans="2:17" x14ac:dyDescent="0.25">
      <c r="B14" s="12"/>
      <c r="E14" s="25" t="s">
        <v>8</v>
      </c>
      <c r="F14" s="28">
        <v>281.47800000000001</v>
      </c>
      <c r="G14" s="26">
        <f>+F14/F15</f>
        <v>0.18802139937597398</v>
      </c>
      <c r="H14" s="28">
        <v>761.28399999999999</v>
      </c>
      <c r="I14" s="26">
        <f>+H14/H15</f>
        <v>0.43751828299343964</v>
      </c>
      <c r="J14" s="28">
        <v>5721.1629999999986</v>
      </c>
      <c r="K14" s="26">
        <f>+J14/J15</f>
        <v>0.9294470524322519</v>
      </c>
      <c r="L14" s="28">
        <f>+J14+H14+F14</f>
        <v>6763.9249999999984</v>
      </c>
      <c r="M14" s="26">
        <f>+L14/L15</f>
        <v>0.72014060997139617</v>
      </c>
      <c r="P14" s="17"/>
      <c r="Q14" s="3"/>
    </row>
    <row r="15" spans="2:17" x14ac:dyDescent="0.25">
      <c r="B15" s="12"/>
      <c r="E15" s="89" t="s">
        <v>1</v>
      </c>
      <c r="F15" s="90">
        <f>+F14+F13</f>
        <v>1497.0530000000001</v>
      </c>
      <c r="G15" s="91">
        <f t="shared" ref="G15:K15" si="0">+G14+G13</f>
        <v>0.99999999999999989</v>
      </c>
      <c r="H15" s="90">
        <f t="shared" si="0"/>
        <v>1740.0050000000001</v>
      </c>
      <c r="I15" s="91">
        <f t="shared" si="0"/>
        <v>0.99999999999999989</v>
      </c>
      <c r="J15" s="90">
        <f t="shared" si="0"/>
        <v>6155.4479999999985</v>
      </c>
      <c r="K15" s="91">
        <f t="shared" si="0"/>
        <v>1</v>
      </c>
      <c r="L15" s="90">
        <f>+J15+H15+F15</f>
        <v>9392.5059999999994</v>
      </c>
      <c r="M15" s="91">
        <f>+M14+M13</f>
        <v>0.99999999999999978</v>
      </c>
      <c r="P15" s="17"/>
      <c r="Q15" s="3"/>
    </row>
    <row r="16" spans="2:17" x14ac:dyDescent="0.25">
      <c r="B16" s="12"/>
      <c r="E16" s="110" t="s">
        <v>2</v>
      </c>
      <c r="F16" s="111">
        <f>+F15/L15</f>
        <v>0.15938802700791463</v>
      </c>
      <c r="G16" s="112"/>
      <c r="H16" s="111">
        <f>+H15/L15</f>
        <v>0.1852546061721973</v>
      </c>
      <c r="I16" s="112"/>
      <c r="J16" s="111">
        <f>+J15/L15</f>
        <v>0.65535736681988799</v>
      </c>
      <c r="K16" s="112"/>
      <c r="L16" s="111">
        <f>+J16+H16+F16</f>
        <v>1</v>
      </c>
      <c r="M16" s="111"/>
      <c r="P16" s="17"/>
      <c r="Q16" s="3"/>
    </row>
    <row r="17" spans="2:17" x14ac:dyDescent="0.25">
      <c r="B17" s="12"/>
      <c r="E17" s="195" t="s">
        <v>15</v>
      </c>
      <c r="F17" s="195"/>
      <c r="G17" s="195"/>
      <c r="H17" s="195"/>
      <c r="I17" s="195"/>
      <c r="J17" s="195"/>
      <c r="K17" s="195"/>
      <c r="L17" s="195"/>
      <c r="M17" s="195"/>
      <c r="P17" s="17"/>
      <c r="Q17" s="3"/>
    </row>
    <row r="18" spans="2:17" x14ac:dyDescent="0.25">
      <c r="B18" s="12"/>
      <c r="C18" s="24"/>
      <c r="D18" s="24"/>
      <c r="E18" s="24"/>
      <c r="P18" s="17"/>
      <c r="Q18" s="3"/>
    </row>
    <row r="19" spans="2:17" x14ac:dyDescent="0.25">
      <c r="B19" s="12"/>
      <c r="C19" s="23"/>
      <c r="D19" s="23"/>
      <c r="P19" s="17"/>
      <c r="Q19" s="3"/>
    </row>
    <row r="20" spans="2:17" x14ac:dyDescent="0.25">
      <c r="B20" s="12"/>
      <c r="F20" s="190" t="s">
        <v>76</v>
      </c>
      <c r="G20" s="190"/>
      <c r="H20" s="190"/>
      <c r="I20" s="190"/>
      <c r="J20" s="190"/>
      <c r="K20" s="190"/>
      <c r="L20" s="190"/>
      <c r="P20" s="17"/>
      <c r="Q20" s="3"/>
    </row>
    <row r="21" spans="2:17" ht="24" x14ac:dyDescent="0.25">
      <c r="B21" s="12"/>
      <c r="F21" s="116" t="s">
        <v>9</v>
      </c>
      <c r="G21" s="108" t="s">
        <v>7</v>
      </c>
      <c r="H21" s="109" t="s">
        <v>10</v>
      </c>
      <c r="I21" s="117" t="s">
        <v>8</v>
      </c>
      <c r="J21" s="109" t="s">
        <v>10</v>
      </c>
      <c r="K21" s="118" t="s">
        <v>1</v>
      </c>
      <c r="L21" s="109" t="s">
        <v>10</v>
      </c>
      <c r="P21" s="17"/>
      <c r="Q21" s="3"/>
    </row>
    <row r="22" spans="2:17" x14ac:dyDescent="0.25">
      <c r="B22" s="12"/>
      <c r="F22" s="25" t="s">
        <v>5</v>
      </c>
      <c r="G22" s="28">
        <v>1215.575</v>
      </c>
      <c r="H22" s="30">
        <f>+G22/G25</f>
        <v>0.46244532696538548</v>
      </c>
      <c r="I22" s="28">
        <v>281.47800000000001</v>
      </c>
      <c r="J22" s="30">
        <f>+I22/I25</f>
        <v>4.1614595076083796E-2</v>
      </c>
      <c r="K22" s="29">
        <f>+I22+G22</f>
        <v>1497.0530000000001</v>
      </c>
      <c r="L22" s="30">
        <f>+K22/K25</f>
        <v>0.15938802700791466</v>
      </c>
      <c r="P22" s="17"/>
      <c r="Q22" s="3"/>
    </row>
    <row r="23" spans="2:17" x14ac:dyDescent="0.25">
      <c r="B23" s="12"/>
      <c r="F23" s="25" t="s">
        <v>74</v>
      </c>
      <c r="G23" s="28">
        <v>978.721</v>
      </c>
      <c r="H23" s="30">
        <f>+G23/G25</f>
        <v>0.37233815507302226</v>
      </c>
      <c r="I23" s="28">
        <v>761.28399999999999</v>
      </c>
      <c r="J23" s="30">
        <f>+I23/I25</f>
        <v>0.11255062703977353</v>
      </c>
      <c r="K23" s="29">
        <f>+I23+G23</f>
        <v>1740.0050000000001</v>
      </c>
      <c r="L23" s="30">
        <f>+K23/K25</f>
        <v>0.18525460617219733</v>
      </c>
      <c r="P23" s="17"/>
      <c r="Q23" s="3"/>
    </row>
    <row r="24" spans="2:17" x14ac:dyDescent="0.25">
      <c r="B24" s="12"/>
      <c r="F24" s="25" t="s">
        <v>6</v>
      </c>
      <c r="G24" s="28">
        <v>434.28499999999991</v>
      </c>
      <c r="H24" s="30">
        <f>+G24/G25</f>
        <v>0.16521651796159217</v>
      </c>
      <c r="I24" s="28">
        <v>5721.1629999999986</v>
      </c>
      <c r="J24" s="30">
        <f>+I24/I25</f>
        <v>0.84583477788414274</v>
      </c>
      <c r="K24" s="29">
        <f>+I24+G24</f>
        <v>6155.4479999999985</v>
      </c>
      <c r="L24" s="30">
        <f>+K24/K25</f>
        <v>0.6553573668198881</v>
      </c>
      <c r="P24" s="17"/>
      <c r="Q24" s="3"/>
    </row>
    <row r="25" spans="2:17" x14ac:dyDescent="0.25">
      <c r="B25" s="12"/>
      <c r="F25" s="119" t="s">
        <v>1</v>
      </c>
      <c r="G25" s="120">
        <f t="shared" ref="G25:L25" si="1">SUM(G22:G24)</f>
        <v>2628.5810000000001</v>
      </c>
      <c r="H25" s="121">
        <f t="shared" si="1"/>
        <v>0.99999999999999989</v>
      </c>
      <c r="I25" s="120">
        <f t="shared" si="1"/>
        <v>6763.9249999999984</v>
      </c>
      <c r="J25" s="121">
        <f t="shared" si="1"/>
        <v>1</v>
      </c>
      <c r="K25" s="120">
        <f t="shared" si="1"/>
        <v>9392.5059999999976</v>
      </c>
      <c r="L25" s="121">
        <f t="shared" si="1"/>
        <v>1</v>
      </c>
      <c r="P25" s="17"/>
      <c r="Q25" s="3"/>
    </row>
    <row r="26" spans="2:17" x14ac:dyDescent="0.25">
      <c r="B26" s="12"/>
      <c r="F26" s="195" t="s">
        <v>11</v>
      </c>
      <c r="G26" s="195"/>
      <c r="H26" s="195"/>
      <c r="I26" s="195"/>
      <c r="J26" s="195"/>
      <c r="K26" s="195"/>
      <c r="L26" s="195"/>
      <c r="P26" s="17"/>
      <c r="Q26" s="3"/>
    </row>
    <row r="27" spans="2:17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9" spans="2:17" x14ac:dyDescent="0.25">
      <c r="B29" s="18" t="s">
        <v>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2:17" x14ac:dyDescent="0.25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/>
    </row>
    <row r="31" spans="2:17" x14ac:dyDescent="0.25"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3"/>
    </row>
    <row r="32" spans="2:17" x14ac:dyDescent="0.25">
      <c r="B32" s="12"/>
      <c r="E32" s="208" t="s">
        <v>77</v>
      </c>
      <c r="F32" s="208"/>
      <c r="G32" s="208"/>
      <c r="H32" s="208"/>
      <c r="I32" s="208"/>
      <c r="J32" s="208"/>
      <c r="K32" s="208"/>
      <c r="L32" s="11"/>
      <c r="M32" s="11"/>
      <c r="N32" s="11"/>
      <c r="O32" s="11"/>
      <c r="P32" s="13"/>
    </row>
    <row r="33" spans="2:16" x14ac:dyDescent="0.25">
      <c r="B33" s="12"/>
      <c r="E33" s="207" t="s">
        <v>23</v>
      </c>
      <c r="F33" s="207"/>
      <c r="G33" s="108" t="s">
        <v>110</v>
      </c>
      <c r="H33" s="108" t="s">
        <v>19</v>
      </c>
      <c r="I33" s="108" t="s">
        <v>20</v>
      </c>
      <c r="J33" s="108" t="s">
        <v>21</v>
      </c>
      <c r="K33" s="108" t="s">
        <v>22</v>
      </c>
      <c r="O33" s="11"/>
      <c r="P33" s="13"/>
    </row>
    <row r="34" spans="2:16" x14ac:dyDescent="0.25">
      <c r="B34" s="12"/>
      <c r="E34" s="204" t="s">
        <v>113</v>
      </c>
      <c r="F34" s="204"/>
      <c r="G34" s="25" t="s">
        <v>92</v>
      </c>
      <c r="H34" s="25" t="s">
        <v>118</v>
      </c>
      <c r="I34" s="25" t="s">
        <v>33</v>
      </c>
      <c r="J34" s="25" t="s">
        <v>35</v>
      </c>
      <c r="K34" s="25" t="s">
        <v>34</v>
      </c>
      <c r="O34" s="11"/>
      <c r="P34" s="13"/>
    </row>
    <row r="35" spans="2:16" x14ac:dyDescent="0.25">
      <c r="B35" s="12"/>
      <c r="E35" s="204" t="s">
        <v>114</v>
      </c>
      <c r="F35" s="204"/>
      <c r="G35" s="25" t="s">
        <v>92</v>
      </c>
      <c r="H35" s="25" t="s">
        <v>89</v>
      </c>
      <c r="I35" s="25" t="s">
        <v>18</v>
      </c>
      <c r="J35" s="25" t="s">
        <v>17</v>
      </c>
      <c r="K35" s="25" t="s">
        <v>5</v>
      </c>
      <c r="L35" s="11"/>
      <c r="M35" s="11"/>
      <c r="O35" s="11"/>
      <c r="P35" s="13"/>
    </row>
    <row r="36" spans="2:16" x14ac:dyDescent="0.25">
      <c r="B36" s="12"/>
      <c r="E36" s="204" t="s">
        <v>115</v>
      </c>
      <c r="F36" s="204"/>
      <c r="G36" s="25" t="s">
        <v>92</v>
      </c>
      <c r="H36" s="25" t="s">
        <v>119</v>
      </c>
      <c r="I36" s="25" t="s">
        <v>87</v>
      </c>
      <c r="J36" s="25" t="s">
        <v>88</v>
      </c>
      <c r="K36" s="25" t="s">
        <v>34</v>
      </c>
      <c r="L36" s="11"/>
      <c r="M36" s="11"/>
      <c r="O36" s="11"/>
      <c r="P36" s="13"/>
    </row>
    <row r="37" spans="2:16" x14ac:dyDescent="0.25">
      <c r="B37" s="12"/>
      <c r="E37" s="204" t="s">
        <v>116</v>
      </c>
      <c r="F37" s="204"/>
      <c r="G37" s="25" t="s">
        <v>92</v>
      </c>
      <c r="H37" s="25" t="s">
        <v>120</v>
      </c>
      <c r="I37" s="25" t="s">
        <v>87</v>
      </c>
      <c r="J37" s="25" t="s">
        <v>35</v>
      </c>
      <c r="K37" s="25" t="s">
        <v>34</v>
      </c>
      <c r="L37" s="11"/>
      <c r="M37" s="11"/>
      <c r="O37" s="11"/>
      <c r="P37" s="13"/>
    </row>
    <row r="38" spans="2:16" x14ac:dyDescent="0.25">
      <c r="B38" s="12"/>
      <c r="E38" s="204" t="s">
        <v>117</v>
      </c>
      <c r="F38" s="204"/>
      <c r="G38" s="25" t="s">
        <v>92</v>
      </c>
      <c r="H38" s="25" t="s">
        <v>121</v>
      </c>
      <c r="I38" s="25" t="s">
        <v>33</v>
      </c>
      <c r="J38" s="25" t="s">
        <v>35</v>
      </c>
      <c r="K38" s="25" t="s">
        <v>34</v>
      </c>
      <c r="L38" s="11"/>
      <c r="M38" s="11"/>
      <c r="O38" s="11"/>
      <c r="P38" s="13"/>
    </row>
    <row r="39" spans="2:16" x14ac:dyDescent="0.25">
      <c r="B39" s="12"/>
      <c r="C39" s="11"/>
      <c r="D39" s="11"/>
      <c r="E39" s="21" t="s">
        <v>111</v>
      </c>
      <c r="F39" s="21"/>
      <c r="G39" s="21"/>
      <c r="H39" s="21"/>
      <c r="I39" s="21"/>
      <c r="J39" s="21"/>
      <c r="K39" s="21"/>
      <c r="L39" s="11"/>
      <c r="M39" s="11"/>
      <c r="O39" s="11"/>
      <c r="P39" s="13"/>
    </row>
    <row r="40" spans="2:16" x14ac:dyDescent="0.25"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3"/>
    </row>
    <row r="41" spans="2:16" x14ac:dyDescent="0.25"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3"/>
    </row>
    <row r="42" spans="2:16" x14ac:dyDescent="0.25"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3"/>
    </row>
    <row r="43" spans="2:16" x14ac:dyDescent="0.25"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3"/>
    </row>
    <row r="44" spans="2:16" x14ac:dyDescent="0.2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</row>
    <row r="46" spans="2:16" x14ac:dyDescent="0.25">
      <c r="B46" s="18" t="s">
        <v>24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</row>
    <row r="47" spans="2:16" x14ac:dyDescent="0.25"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</row>
    <row r="48" spans="2:16" x14ac:dyDescent="0.25"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</row>
    <row r="49" spans="2:16" x14ac:dyDescent="0.25">
      <c r="B49" s="12"/>
      <c r="C49" s="11"/>
      <c r="D49" s="11"/>
      <c r="E49" s="11"/>
      <c r="F49" s="190" t="s">
        <v>78</v>
      </c>
      <c r="G49" s="190"/>
      <c r="H49" s="190"/>
      <c r="I49" s="190"/>
      <c r="J49" s="190"/>
      <c r="K49" s="190"/>
      <c r="L49" s="190"/>
      <c r="M49" s="11"/>
      <c r="N49" s="11"/>
      <c r="O49" s="11"/>
      <c r="P49" s="13"/>
    </row>
    <row r="50" spans="2:16" x14ac:dyDescent="0.25">
      <c r="B50" s="12"/>
      <c r="C50" s="11"/>
      <c r="D50" s="11"/>
      <c r="E50" s="11"/>
      <c r="F50" s="116" t="s">
        <v>28</v>
      </c>
      <c r="G50" s="197" t="s">
        <v>23</v>
      </c>
      <c r="H50" s="197"/>
      <c r="I50" s="116" t="s">
        <v>19</v>
      </c>
      <c r="J50" s="116" t="s">
        <v>29</v>
      </c>
      <c r="K50" s="116" t="s">
        <v>30</v>
      </c>
      <c r="L50" s="116" t="s">
        <v>31</v>
      </c>
      <c r="M50" s="11"/>
      <c r="N50" s="11"/>
      <c r="O50" s="11"/>
      <c r="P50" s="13"/>
    </row>
    <row r="51" spans="2:16" x14ac:dyDescent="0.25">
      <c r="B51" s="12"/>
      <c r="C51" s="11"/>
      <c r="D51" s="11"/>
      <c r="E51" s="11"/>
      <c r="F51" s="76" t="s">
        <v>165</v>
      </c>
      <c r="G51" s="205" t="s">
        <v>166</v>
      </c>
      <c r="H51" s="205"/>
      <c r="I51" s="76" t="s">
        <v>168</v>
      </c>
      <c r="J51" s="76" t="s">
        <v>56</v>
      </c>
      <c r="K51" s="76" t="s">
        <v>25</v>
      </c>
      <c r="L51" s="76" t="s">
        <v>48</v>
      </c>
      <c r="M51" s="11"/>
      <c r="N51" s="11"/>
      <c r="O51" s="11"/>
      <c r="P51" s="13"/>
    </row>
    <row r="52" spans="2:16" ht="19.5" customHeight="1" x14ac:dyDescent="0.25">
      <c r="B52" s="12"/>
      <c r="C52" s="11"/>
      <c r="D52" s="11"/>
      <c r="E52" s="11"/>
      <c r="F52" s="76" t="s">
        <v>165</v>
      </c>
      <c r="G52" s="206" t="s">
        <v>167</v>
      </c>
      <c r="H52" s="206"/>
      <c r="I52" s="76" t="s">
        <v>169</v>
      </c>
      <c r="J52" s="76" t="s">
        <v>26</v>
      </c>
      <c r="K52" s="76" t="s">
        <v>25</v>
      </c>
      <c r="L52" s="76" t="s">
        <v>48</v>
      </c>
      <c r="M52" s="11"/>
      <c r="N52" s="11"/>
      <c r="O52" s="11"/>
      <c r="P52" s="13"/>
    </row>
    <row r="53" spans="2:16" x14ac:dyDescent="0.25">
      <c r="B53" s="12"/>
      <c r="C53" s="11"/>
      <c r="D53" s="11"/>
      <c r="E53" s="11"/>
      <c r="F53" s="195" t="s">
        <v>32</v>
      </c>
      <c r="G53" s="195"/>
      <c r="H53" s="195"/>
      <c r="I53" s="195"/>
      <c r="J53" s="195"/>
      <c r="K53" s="195"/>
      <c r="L53" s="195"/>
      <c r="M53" s="21"/>
      <c r="N53" s="21"/>
      <c r="O53" s="11"/>
      <c r="P53" s="13"/>
    </row>
    <row r="54" spans="2:16" x14ac:dyDescent="0.25"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3"/>
    </row>
    <row r="55" spans="2:16" x14ac:dyDescent="0.25"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3"/>
    </row>
    <row r="56" spans="2:16" x14ac:dyDescent="0.25"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3"/>
    </row>
    <row r="57" spans="2:16" x14ac:dyDescent="0.2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</row>
  </sheetData>
  <sortState ref="K11:L23">
    <sortCondition descending="1" ref="K12:K24"/>
  </sortState>
  <mergeCells count="22">
    <mergeCell ref="E9:M9"/>
    <mergeCell ref="B1:P2"/>
    <mergeCell ref="F11:G11"/>
    <mergeCell ref="H11:I11"/>
    <mergeCell ref="J11:K11"/>
    <mergeCell ref="L11:M11"/>
    <mergeCell ref="E11:E12"/>
    <mergeCell ref="E33:F33"/>
    <mergeCell ref="E32:K32"/>
    <mergeCell ref="E34:F34"/>
    <mergeCell ref="E35:F35"/>
    <mergeCell ref="E17:M17"/>
    <mergeCell ref="F26:L26"/>
    <mergeCell ref="F20:L20"/>
    <mergeCell ref="E36:F36"/>
    <mergeCell ref="E37:F37"/>
    <mergeCell ref="E38:F38"/>
    <mergeCell ref="F53:L53"/>
    <mergeCell ref="G50:H50"/>
    <mergeCell ref="F49:L49"/>
    <mergeCell ref="G51:H51"/>
    <mergeCell ref="G52:H52"/>
  </mergeCells>
  <pageMargins left="0.7" right="0.7" top="0.75" bottom="0.75" header="0.3" footer="0.3"/>
  <pageSetup orientation="portrait" horizontalDpi="0" verticalDpi="0" r:id="rId1"/>
  <ignoredErrors>
    <ignoredError sqref="K22:K2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zoomScaleNormal="100" workbookViewId="0">
      <selection activeCell="L15" sqref="L1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10" t="s">
        <v>101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6" ht="15" customHeight="1" x14ac:dyDescent="0.25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+B64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8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2:16" x14ac:dyDescent="0.25">
      <c r="B8" s="12"/>
      <c r="C8" s="11"/>
      <c r="N8" s="11"/>
      <c r="P8" s="17"/>
    </row>
    <row r="9" spans="2:16" x14ac:dyDescent="0.25">
      <c r="B9" s="12"/>
      <c r="E9" s="209" t="s">
        <v>76</v>
      </c>
      <c r="F9" s="209"/>
      <c r="G9" s="209"/>
      <c r="H9" s="209"/>
      <c r="I9" s="209"/>
      <c r="J9" s="209"/>
      <c r="K9" s="209"/>
      <c r="L9" s="209"/>
      <c r="M9" s="209"/>
      <c r="P9" s="17"/>
    </row>
    <row r="10" spans="2:16" x14ac:dyDescent="0.25">
      <c r="B10" s="12"/>
      <c r="E10" s="27"/>
      <c r="F10" s="27"/>
      <c r="G10" s="27"/>
      <c r="H10" s="27"/>
      <c r="I10" s="27" t="s">
        <v>14</v>
      </c>
      <c r="J10" s="27"/>
      <c r="K10" s="27"/>
      <c r="L10" s="27"/>
      <c r="M10" s="27"/>
      <c r="P10" s="17"/>
    </row>
    <row r="11" spans="2:16" x14ac:dyDescent="0.25">
      <c r="B11" s="12"/>
      <c r="E11" s="207" t="s">
        <v>12</v>
      </c>
      <c r="F11" s="193" t="s">
        <v>5</v>
      </c>
      <c r="G11" s="193"/>
      <c r="H11" s="193" t="s">
        <v>74</v>
      </c>
      <c r="I11" s="193"/>
      <c r="J11" s="193" t="s">
        <v>6</v>
      </c>
      <c r="K11" s="193"/>
      <c r="L11" s="193" t="s">
        <v>1</v>
      </c>
      <c r="M11" s="193"/>
      <c r="P11" s="17"/>
    </row>
    <row r="12" spans="2:16" x14ac:dyDescent="0.25">
      <c r="B12" s="12"/>
      <c r="E12" s="207"/>
      <c r="F12" s="108" t="s">
        <v>13</v>
      </c>
      <c r="G12" s="109" t="s">
        <v>10</v>
      </c>
      <c r="H12" s="108" t="s">
        <v>13</v>
      </c>
      <c r="I12" s="109" t="s">
        <v>10</v>
      </c>
      <c r="J12" s="108" t="s">
        <v>13</v>
      </c>
      <c r="K12" s="109" t="s">
        <v>10</v>
      </c>
      <c r="L12" s="108" t="s">
        <v>13</v>
      </c>
      <c r="M12" s="109" t="s">
        <v>10</v>
      </c>
      <c r="P12" s="17"/>
    </row>
    <row r="13" spans="2:16" x14ac:dyDescent="0.25">
      <c r="B13" s="12"/>
      <c r="E13" s="25" t="s">
        <v>7</v>
      </c>
      <c r="F13" s="28">
        <v>1626.0149999999994</v>
      </c>
      <c r="G13" s="26">
        <f>+F13/F15</f>
        <v>0.79938832117218939</v>
      </c>
      <c r="H13" s="28">
        <v>564.43299999999977</v>
      </c>
      <c r="I13" s="26">
        <f>+H13/H15</f>
        <v>0.20138887402228267</v>
      </c>
      <c r="J13" s="28">
        <v>304.63799999999998</v>
      </c>
      <c r="K13" s="26">
        <f>+J13/J15</f>
        <v>2.4051419721267276E-2</v>
      </c>
      <c r="L13" s="28">
        <f>+J13+H13+F13</f>
        <v>2495.0859999999993</v>
      </c>
      <c r="M13" s="26">
        <f>+L13/L15</f>
        <v>0.14255280942477544</v>
      </c>
      <c r="P13" s="17"/>
    </row>
    <row r="14" spans="2:16" x14ac:dyDescent="0.25">
      <c r="B14" s="12"/>
      <c r="E14" s="25" t="s">
        <v>8</v>
      </c>
      <c r="F14" s="28">
        <v>408.05899999999997</v>
      </c>
      <c r="G14" s="26">
        <f>+F14/F15</f>
        <v>0.20061167882781064</v>
      </c>
      <c r="H14" s="28">
        <v>2238.2690000000002</v>
      </c>
      <c r="I14" s="26">
        <f>+H14/H15</f>
        <v>0.79861112597771722</v>
      </c>
      <c r="J14" s="28">
        <v>12361.475000000006</v>
      </c>
      <c r="K14" s="26">
        <f>+J14/J15</f>
        <v>0.97594858027873266</v>
      </c>
      <c r="L14" s="28">
        <f t="shared" ref="L14" si="0">+J14+H14+F14</f>
        <v>15007.803000000005</v>
      </c>
      <c r="M14" s="26">
        <f>+L14/L15</f>
        <v>0.85744719057522445</v>
      </c>
      <c r="P14" s="17"/>
    </row>
    <row r="15" spans="2:16" x14ac:dyDescent="0.25">
      <c r="B15" s="12"/>
      <c r="E15" s="119" t="s">
        <v>1</v>
      </c>
      <c r="F15" s="130">
        <f t="shared" ref="F15:K15" si="1">+F14+F13</f>
        <v>2034.0739999999994</v>
      </c>
      <c r="G15" s="174">
        <f t="shared" si="1"/>
        <v>1</v>
      </c>
      <c r="H15" s="130">
        <f t="shared" si="1"/>
        <v>2802.7020000000002</v>
      </c>
      <c r="I15" s="174">
        <f t="shared" si="1"/>
        <v>0.99999999999999989</v>
      </c>
      <c r="J15" s="130">
        <f t="shared" si="1"/>
        <v>12666.113000000007</v>
      </c>
      <c r="K15" s="174">
        <f t="shared" si="1"/>
        <v>0.99999999999999989</v>
      </c>
      <c r="L15" s="130">
        <f>+J15+H15+F15</f>
        <v>17502.889000000006</v>
      </c>
      <c r="M15" s="174">
        <f>+M14+M13</f>
        <v>0.99999999999999989</v>
      </c>
      <c r="P15" s="17"/>
    </row>
    <row r="16" spans="2:16" x14ac:dyDescent="0.25">
      <c r="B16" s="12"/>
      <c r="E16" s="110" t="s">
        <v>2</v>
      </c>
      <c r="F16" s="111">
        <f>+F15/L15</f>
        <v>0.1162136147923922</v>
      </c>
      <c r="G16" s="112"/>
      <c r="H16" s="111">
        <f>+H15/L15</f>
        <v>0.16012796516049432</v>
      </c>
      <c r="I16" s="112"/>
      <c r="J16" s="111">
        <f>+J15/L15</f>
        <v>0.72365842004711345</v>
      </c>
      <c r="K16" s="112"/>
      <c r="L16" s="111">
        <f>+J16+H16+F16</f>
        <v>1</v>
      </c>
      <c r="M16" s="111"/>
      <c r="P16" s="17"/>
    </row>
    <row r="17" spans="2:16" x14ac:dyDescent="0.25">
      <c r="B17" s="12"/>
      <c r="E17" s="195" t="s">
        <v>15</v>
      </c>
      <c r="F17" s="195"/>
      <c r="G17" s="195"/>
      <c r="H17" s="195"/>
      <c r="I17" s="195"/>
      <c r="J17" s="195"/>
      <c r="K17" s="195"/>
      <c r="L17" s="195"/>
      <c r="M17" s="195"/>
      <c r="P17" s="17"/>
    </row>
    <row r="18" spans="2:16" x14ac:dyDescent="0.25">
      <c r="B18" s="12"/>
      <c r="C18" s="24"/>
      <c r="D18" s="24"/>
      <c r="E18" s="24"/>
      <c r="P18" s="17"/>
    </row>
    <row r="19" spans="2:16" x14ac:dyDescent="0.25">
      <c r="B19" s="12"/>
      <c r="C19" s="24"/>
      <c r="D19" s="24"/>
      <c r="P19" s="17"/>
    </row>
    <row r="20" spans="2:16" x14ac:dyDescent="0.25">
      <c r="B20" s="12"/>
      <c r="F20" s="190" t="s">
        <v>76</v>
      </c>
      <c r="G20" s="190"/>
      <c r="H20" s="190"/>
      <c r="I20" s="190"/>
      <c r="J20" s="190"/>
      <c r="K20" s="190"/>
      <c r="L20" s="190"/>
      <c r="P20" s="17"/>
    </row>
    <row r="21" spans="2:16" ht="24" x14ac:dyDescent="0.25">
      <c r="B21" s="12"/>
      <c r="F21" s="116" t="s">
        <v>9</v>
      </c>
      <c r="G21" s="108" t="s">
        <v>7</v>
      </c>
      <c r="H21" s="109" t="s">
        <v>10</v>
      </c>
      <c r="I21" s="117" t="s">
        <v>8</v>
      </c>
      <c r="J21" s="109" t="s">
        <v>10</v>
      </c>
      <c r="K21" s="118" t="s">
        <v>1</v>
      </c>
      <c r="L21" s="109" t="s">
        <v>10</v>
      </c>
      <c r="P21" s="17"/>
    </row>
    <row r="22" spans="2:16" x14ac:dyDescent="0.25">
      <c r="B22" s="12"/>
      <c r="F22" s="25" t="s">
        <v>5</v>
      </c>
      <c r="G22" s="28">
        <v>1626.0149999999994</v>
      </c>
      <c r="H22" s="30">
        <f>+G22/G25</f>
        <v>0.65168695588047865</v>
      </c>
      <c r="I22" s="28">
        <v>408.05899999999997</v>
      </c>
      <c r="J22" s="30">
        <f>+I22/I25</f>
        <v>2.7189789204988882E-2</v>
      </c>
      <c r="K22" s="29">
        <f>+I22+G22</f>
        <v>2034.0739999999994</v>
      </c>
      <c r="L22" s="30">
        <f>+K22/K25</f>
        <v>0.1162136147923922</v>
      </c>
      <c r="P22" s="17"/>
    </row>
    <row r="23" spans="2:16" x14ac:dyDescent="0.25">
      <c r="B23" s="12"/>
      <c r="F23" s="25" t="s">
        <v>74</v>
      </c>
      <c r="G23" s="28">
        <v>564.43299999999977</v>
      </c>
      <c r="H23" s="30">
        <f>+G23/G25</f>
        <v>0.22621785381345569</v>
      </c>
      <c r="I23" s="28">
        <v>2238.2690000000002</v>
      </c>
      <c r="J23" s="30">
        <f>+I23/I25</f>
        <v>0.14914035052299121</v>
      </c>
      <c r="K23" s="29">
        <f>+I23+G23</f>
        <v>2802.7020000000002</v>
      </c>
      <c r="L23" s="30">
        <f>+K23/K25</f>
        <v>0.16012796516049432</v>
      </c>
      <c r="P23" s="17"/>
    </row>
    <row r="24" spans="2:16" x14ac:dyDescent="0.25">
      <c r="B24" s="12"/>
      <c r="F24" s="25" t="s">
        <v>6</v>
      </c>
      <c r="G24" s="28">
        <v>304.63799999999998</v>
      </c>
      <c r="H24" s="30">
        <f>+G24/G25</f>
        <v>0.12209519030606562</v>
      </c>
      <c r="I24" s="28">
        <v>12361.475000000006</v>
      </c>
      <c r="J24" s="30">
        <f>+I24/I25</f>
        <v>0.82366986027201983</v>
      </c>
      <c r="K24" s="29">
        <f>+I24+G24</f>
        <v>12666.113000000007</v>
      </c>
      <c r="L24" s="30">
        <f>+K24/K25</f>
        <v>0.72365842004711345</v>
      </c>
      <c r="P24" s="17"/>
    </row>
    <row r="25" spans="2:16" x14ac:dyDescent="0.25">
      <c r="B25" s="12"/>
      <c r="F25" s="122" t="s">
        <v>1</v>
      </c>
      <c r="G25" s="120">
        <f>SUM(G22:G24)</f>
        <v>2495.0859999999993</v>
      </c>
      <c r="H25" s="121">
        <f t="shared" ref="H25:L25" si="2">SUM(H22:H24)</f>
        <v>1</v>
      </c>
      <c r="I25" s="120">
        <f>SUM(I22:I24)</f>
        <v>15007.803000000007</v>
      </c>
      <c r="J25" s="121">
        <f t="shared" si="2"/>
        <v>0.99999999999999989</v>
      </c>
      <c r="K25" s="120">
        <f>SUM(K22:K24)</f>
        <v>17502.889000000006</v>
      </c>
      <c r="L25" s="121">
        <f t="shared" si="2"/>
        <v>1</v>
      </c>
      <c r="P25" s="17"/>
    </row>
    <row r="26" spans="2:16" x14ac:dyDescent="0.25">
      <c r="B26" s="12"/>
      <c r="F26" s="195" t="s">
        <v>11</v>
      </c>
      <c r="G26" s="195"/>
      <c r="H26" s="195"/>
      <c r="I26" s="195"/>
      <c r="J26" s="195"/>
      <c r="K26" s="195"/>
      <c r="L26" s="195"/>
      <c r="P26" s="17"/>
    </row>
    <row r="27" spans="2:16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9" spans="2:16" x14ac:dyDescent="0.25">
      <c r="B29" s="18" t="s">
        <v>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2:16" x14ac:dyDescent="0.25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/>
    </row>
    <row r="31" spans="2:16" x14ac:dyDescent="0.25">
      <c r="B31" s="12"/>
      <c r="C31" s="11"/>
      <c r="D31" s="11"/>
      <c r="E31" s="11"/>
      <c r="F31" s="208" t="s">
        <v>77</v>
      </c>
      <c r="G31" s="208"/>
      <c r="H31" s="208"/>
      <c r="I31" s="208"/>
      <c r="J31" s="208"/>
      <c r="K31" s="208"/>
      <c r="L31" s="208"/>
      <c r="M31" s="11"/>
      <c r="N31" s="11"/>
      <c r="O31" s="11"/>
      <c r="P31" s="13"/>
    </row>
    <row r="32" spans="2:16" x14ac:dyDescent="0.25">
      <c r="B32" s="12"/>
      <c r="E32" s="11"/>
      <c r="F32" s="211" t="s">
        <v>23</v>
      </c>
      <c r="G32" s="212"/>
      <c r="H32" s="169" t="s">
        <v>110</v>
      </c>
      <c r="I32" s="169" t="s">
        <v>19</v>
      </c>
      <c r="J32" s="169" t="s">
        <v>20</v>
      </c>
      <c r="K32" s="169" t="s">
        <v>21</v>
      </c>
      <c r="L32" s="169" t="s">
        <v>22</v>
      </c>
      <c r="M32" s="11"/>
      <c r="N32" s="11"/>
      <c r="O32" s="11"/>
      <c r="P32" s="13"/>
    </row>
    <row r="33" spans="2:16" x14ac:dyDescent="0.25">
      <c r="B33" s="12"/>
      <c r="E33" s="11"/>
      <c r="F33" s="204" t="s">
        <v>122</v>
      </c>
      <c r="G33" s="204"/>
      <c r="H33" s="167" t="s">
        <v>98</v>
      </c>
      <c r="I33" s="168" t="s">
        <v>16</v>
      </c>
      <c r="J33" s="168" t="s">
        <v>87</v>
      </c>
      <c r="K33" s="167" t="s">
        <v>17</v>
      </c>
      <c r="L33" s="167" t="s">
        <v>5</v>
      </c>
      <c r="M33" s="11"/>
      <c r="N33" s="11"/>
      <c r="O33" s="11"/>
      <c r="P33" s="13"/>
    </row>
    <row r="34" spans="2:16" x14ac:dyDescent="0.25">
      <c r="B34" s="12"/>
      <c r="E34" s="11"/>
      <c r="F34" s="204" t="s">
        <v>123</v>
      </c>
      <c r="G34" s="204"/>
      <c r="H34" s="167" t="s">
        <v>98</v>
      </c>
      <c r="I34" s="168" t="s">
        <v>150</v>
      </c>
      <c r="J34" s="168" t="s">
        <v>33</v>
      </c>
      <c r="K34" s="167" t="s">
        <v>88</v>
      </c>
      <c r="L34" s="167" t="s">
        <v>34</v>
      </c>
      <c r="M34" s="11"/>
      <c r="N34" s="11"/>
      <c r="O34" s="11"/>
      <c r="P34" s="13"/>
    </row>
    <row r="35" spans="2:16" x14ac:dyDescent="0.25">
      <c r="B35" s="12"/>
      <c r="E35" s="11"/>
      <c r="F35" s="204" t="s">
        <v>124</v>
      </c>
      <c r="G35" s="204"/>
      <c r="H35" s="167" t="s">
        <v>98</v>
      </c>
      <c r="I35" s="168" t="s">
        <v>151</v>
      </c>
      <c r="J35" s="168" t="s">
        <v>33</v>
      </c>
      <c r="K35" s="167" t="s">
        <v>88</v>
      </c>
      <c r="L35" s="167" t="s">
        <v>34</v>
      </c>
      <c r="M35" s="11"/>
      <c r="N35" s="11"/>
      <c r="O35" s="11"/>
      <c r="P35" s="13"/>
    </row>
    <row r="36" spans="2:16" x14ac:dyDescent="0.25">
      <c r="B36" s="12"/>
      <c r="E36" s="11"/>
      <c r="F36" s="204" t="s">
        <v>125</v>
      </c>
      <c r="G36" s="204"/>
      <c r="H36" s="167" t="s">
        <v>98</v>
      </c>
      <c r="I36" s="168" t="s">
        <v>151</v>
      </c>
      <c r="J36" s="168" t="s">
        <v>33</v>
      </c>
      <c r="K36" s="167" t="s">
        <v>88</v>
      </c>
      <c r="L36" s="167" t="s">
        <v>34</v>
      </c>
      <c r="M36" s="11"/>
      <c r="N36" s="11"/>
      <c r="O36" s="11"/>
      <c r="P36" s="13"/>
    </row>
    <row r="37" spans="2:16" x14ac:dyDescent="0.25">
      <c r="B37" s="12"/>
      <c r="E37" s="11"/>
      <c r="F37" s="204" t="s">
        <v>126</v>
      </c>
      <c r="G37" s="204"/>
      <c r="H37" s="167" t="s">
        <v>98</v>
      </c>
      <c r="I37" s="168" t="s">
        <v>152</v>
      </c>
      <c r="J37" s="168" t="s">
        <v>33</v>
      </c>
      <c r="K37" s="167" t="s">
        <v>88</v>
      </c>
      <c r="L37" s="167" t="s">
        <v>34</v>
      </c>
      <c r="M37" s="11"/>
      <c r="N37" s="11"/>
      <c r="O37" s="11"/>
      <c r="P37" s="13"/>
    </row>
    <row r="38" spans="2:16" x14ac:dyDescent="0.25">
      <c r="B38" s="12"/>
      <c r="E38" s="11"/>
      <c r="F38" s="204" t="s">
        <v>127</v>
      </c>
      <c r="G38" s="204"/>
      <c r="H38" s="167" t="s">
        <v>98</v>
      </c>
      <c r="I38" s="168" t="s">
        <v>151</v>
      </c>
      <c r="J38" s="168" t="s">
        <v>33</v>
      </c>
      <c r="K38" s="167" t="s">
        <v>88</v>
      </c>
      <c r="L38" s="167" t="s">
        <v>34</v>
      </c>
      <c r="M38" s="11"/>
      <c r="N38" s="11"/>
      <c r="O38" s="11"/>
      <c r="P38" s="13"/>
    </row>
    <row r="39" spans="2:16" x14ac:dyDescent="0.25">
      <c r="B39" s="12"/>
      <c r="E39" s="11"/>
      <c r="F39" s="204" t="s">
        <v>128</v>
      </c>
      <c r="G39" s="204"/>
      <c r="H39" s="167" t="s">
        <v>98</v>
      </c>
      <c r="I39" s="168" t="s">
        <v>152</v>
      </c>
      <c r="J39" s="168" t="s">
        <v>33</v>
      </c>
      <c r="K39" s="167" t="s">
        <v>88</v>
      </c>
      <c r="L39" s="167" t="s">
        <v>34</v>
      </c>
      <c r="M39" s="11"/>
      <c r="N39" s="11"/>
      <c r="O39" s="11"/>
      <c r="P39" s="13"/>
    </row>
    <row r="40" spans="2:16" x14ac:dyDescent="0.25">
      <c r="B40" s="12"/>
      <c r="E40" s="11"/>
      <c r="F40" s="204" t="s">
        <v>129</v>
      </c>
      <c r="G40" s="204"/>
      <c r="H40" s="167" t="s">
        <v>98</v>
      </c>
      <c r="I40" s="168" t="s">
        <v>153</v>
      </c>
      <c r="J40" s="168" t="s">
        <v>33</v>
      </c>
      <c r="K40" s="167" t="s">
        <v>88</v>
      </c>
      <c r="L40" s="167" t="s">
        <v>34</v>
      </c>
      <c r="M40" s="11"/>
      <c r="N40" s="11"/>
      <c r="O40" s="11"/>
      <c r="P40" s="13"/>
    </row>
    <row r="41" spans="2:16" x14ac:dyDescent="0.25">
      <c r="B41" s="12"/>
      <c r="E41" s="11"/>
      <c r="F41" s="204" t="s">
        <v>130</v>
      </c>
      <c r="G41" s="204"/>
      <c r="H41" s="167" t="s">
        <v>98</v>
      </c>
      <c r="I41" s="168" t="s">
        <v>153</v>
      </c>
      <c r="J41" s="168" t="s">
        <v>33</v>
      </c>
      <c r="K41" s="167" t="s">
        <v>88</v>
      </c>
      <c r="L41" s="167" t="s">
        <v>34</v>
      </c>
      <c r="M41" s="11"/>
      <c r="N41" s="11"/>
      <c r="O41" s="11"/>
      <c r="P41" s="13"/>
    </row>
    <row r="42" spans="2:16" x14ac:dyDescent="0.25">
      <c r="B42" s="12"/>
      <c r="E42" s="11"/>
      <c r="F42" s="204" t="s">
        <v>131</v>
      </c>
      <c r="G42" s="204"/>
      <c r="H42" s="167" t="s">
        <v>98</v>
      </c>
      <c r="I42" s="168" t="s">
        <v>153</v>
      </c>
      <c r="J42" s="168" t="s">
        <v>33</v>
      </c>
      <c r="K42" s="167" t="s">
        <v>88</v>
      </c>
      <c r="L42" s="167" t="s">
        <v>34</v>
      </c>
      <c r="M42" s="11"/>
      <c r="N42" s="11"/>
      <c r="O42" s="11"/>
      <c r="P42" s="13"/>
    </row>
    <row r="43" spans="2:16" x14ac:dyDescent="0.25">
      <c r="B43" s="12"/>
      <c r="E43" s="11"/>
      <c r="F43" s="204" t="s">
        <v>132</v>
      </c>
      <c r="G43" s="204"/>
      <c r="H43" s="167" t="s">
        <v>98</v>
      </c>
      <c r="I43" s="168" t="s">
        <v>151</v>
      </c>
      <c r="J43" s="168" t="s">
        <v>33</v>
      </c>
      <c r="K43" s="167" t="s">
        <v>88</v>
      </c>
      <c r="L43" s="167" t="s">
        <v>34</v>
      </c>
      <c r="M43" s="11"/>
      <c r="N43" s="11"/>
      <c r="O43" s="11"/>
      <c r="P43" s="13"/>
    </row>
    <row r="44" spans="2:16" x14ac:dyDescent="0.25">
      <c r="B44" s="12"/>
      <c r="E44" s="11"/>
      <c r="F44" s="204" t="s">
        <v>133</v>
      </c>
      <c r="G44" s="204"/>
      <c r="H44" s="167" t="s">
        <v>98</v>
      </c>
      <c r="I44" s="168" t="s">
        <v>151</v>
      </c>
      <c r="J44" s="168" t="s">
        <v>33</v>
      </c>
      <c r="K44" s="167" t="s">
        <v>88</v>
      </c>
      <c r="L44" s="167" t="s">
        <v>34</v>
      </c>
      <c r="M44" s="11"/>
      <c r="N44" s="11"/>
      <c r="O44" s="11"/>
      <c r="P44" s="13"/>
    </row>
    <row r="45" spans="2:16" x14ac:dyDescent="0.25">
      <c r="B45" s="12"/>
      <c r="E45" s="11"/>
      <c r="F45" s="204" t="s">
        <v>134</v>
      </c>
      <c r="G45" s="204"/>
      <c r="H45" s="167" t="s">
        <v>98</v>
      </c>
      <c r="I45" s="168" t="s">
        <v>151</v>
      </c>
      <c r="J45" s="168" t="s">
        <v>33</v>
      </c>
      <c r="K45" s="167" t="s">
        <v>88</v>
      </c>
      <c r="L45" s="167" t="s">
        <v>34</v>
      </c>
      <c r="M45" s="11"/>
      <c r="N45" s="11"/>
      <c r="O45" s="11"/>
      <c r="P45" s="13"/>
    </row>
    <row r="46" spans="2:16" x14ac:dyDescent="0.25">
      <c r="B46" s="12"/>
      <c r="E46" s="11"/>
      <c r="F46" s="204" t="s">
        <v>135</v>
      </c>
      <c r="G46" s="204"/>
      <c r="H46" s="167" t="s">
        <v>98</v>
      </c>
      <c r="I46" s="168" t="s">
        <v>151</v>
      </c>
      <c r="J46" s="168" t="s">
        <v>33</v>
      </c>
      <c r="K46" s="167" t="s">
        <v>88</v>
      </c>
      <c r="L46" s="167" t="s">
        <v>34</v>
      </c>
      <c r="M46" s="11"/>
      <c r="N46" s="11"/>
      <c r="O46" s="11"/>
      <c r="P46" s="13"/>
    </row>
    <row r="47" spans="2:16" x14ac:dyDescent="0.25">
      <c r="B47" s="12"/>
      <c r="E47" s="11"/>
      <c r="F47" s="204" t="s">
        <v>136</v>
      </c>
      <c r="G47" s="204"/>
      <c r="H47" s="167" t="s">
        <v>98</v>
      </c>
      <c r="I47" s="168" t="s">
        <v>152</v>
      </c>
      <c r="J47" s="168" t="s">
        <v>33</v>
      </c>
      <c r="K47" s="167" t="s">
        <v>88</v>
      </c>
      <c r="L47" s="167" t="s">
        <v>34</v>
      </c>
      <c r="M47" s="11"/>
      <c r="N47" s="11"/>
      <c r="O47" s="11"/>
      <c r="P47" s="13"/>
    </row>
    <row r="48" spans="2:16" x14ac:dyDescent="0.25">
      <c r="B48" s="12"/>
      <c r="E48" s="11"/>
      <c r="F48" s="204" t="s">
        <v>137</v>
      </c>
      <c r="G48" s="204"/>
      <c r="H48" s="167" t="s">
        <v>98</v>
      </c>
      <c r="I48" s="168" t="s">
        <v>152</v>
      </c>
      <c r="J48" s="168" t="s">
        <v>33</v>
      </c>
      <c r="K48" s="167" t="s">
        <v>88</v>
      </c>
      <c r="L48" s="167" t="s">
        <v>34</v>
      </c>
      <c r="M48" s="11"/>
      <c r="N48" s="11"/>
      <c r="O48" s="11"/>
      <c r="P48" s="13"/>
    </row>
    <row r="49" spans="2:16" x14ac:dyDescent="0.25">
      <c r="B49" s="12"/>
      <c r="E49" s="11"/>
      <c r="F49" s="204" t="s">
        <v>138</v>
      </c>
      <c r="G49" s="204"/>
      <c r="H49" s="167" t="s">
        <v>98</v>
      </c>
      <c r="I49" s="168" t="s">
        <v>152</v>
      </c>
      <c r="J49" s="168" t="s">
        <v>33</v>
      </c>
      <c r="K49" s="167" t="s">
        <v>88</v>
      </c>
      <c r="L49" s="167" t="s">
        <v>34</v>
      </c>
      <c r="M49" s="11"/>
      <c r="N49" s="11"/>
      <c r="O49" s="11"/>
      <c r="P49" s="13"/>
    </row>
    <row r="50" spans="2:16" x14ac:dyDescent="0.25">
      <c r="B50" s="12"/>
      <c r="E50" s="11"/>
      <c r="F50" s="204" t="s">
        <v>139</v>
      </c>
      <c r="G50" s="204"/>
      <c r="H50" s="167" t="s">
        <v>98</v>
      </c>
      <c r="I50" s="168" t="s">
        <v>152</v>
      </c>
      <c r="J50" s="168" t="s">
        <v>33</v>
      </c>
      <c r="K50" s="167" t="s">
        <v>88</v>
      </c>
      <c r="L50" s="167" t="s">
        <v>34</v>
      </c>
      <c r="M50" s="11"/>
      <c r="N50" s="11"/>
      <c r="O50" s="11"/>
      <c r="P50" s="13"/>
    </row>
    <row r="51" spans="2:16" x14ac:dyDescent="0.25">
      <c r="B51" s="12"/>
      <c r="E51" s="11"/>
      <c r="F51" s="204" t="s">
        <v>140</v>
      </c>
      <c r="G51" s="204"/>
      <c r="H51" s="167" t="s">
        <v>98</v>
      </c>
      <c r="I51" s="168" t="s">
        <v>152</v>
      </c>
      <c r="J51" s="168" t="s">
        <v>33</v>
      </c>
      <c r="K51" s="167" t="s">
        <v>88</v>
      </c>
      <c r="L51" s="167" t="s">
        <v>34</v>
      </c>
      <c r="M51" s="11"/>
      <c r="N51" s="11"/>
      <c r="O51" s="11"/>
      <c r="P51" s="13"/>
    </row>
    <row r="52" spans="2:16" x14ac:dyDescent="0.25">
      <c r="B52" s="12"/>
      <c r="E52" s="11"/>
      <c r="F52" s="204" t="s">
        <v>141</v>
      </c>
      <c r="G52" s="204"/>
      <c r="H52" s="167" t="s">
        <v>98</v>
      </c>
      <c r="I52" s="168" t="s">
        <v>152</v>
      </c>
      <c r="J52" s="168" t="s">
        <v>33</v>
      </c>
      <c r="K52" s="167" t="s">
        <v>88</v>
      </c>
      <c r="L52" s="167" t="s">
        <v>34</v>
      </c>
      <c r="M52" s="11"/>
      <c r="N52" s="11"/>
      <c r="O52" s="11"/>
      <c r="P52" s="13"/>
    </row>
    <row r="53" spans="2:16" x14ac:dyDescent="0.25">
      <c r="B53" s="12"/>
      <c r="E53" s="11"/>
      <c r="F53" s="204" t="s">
        <v>142</v>
      </c>
      <c r="G53" s="204"/>
      <c r="H53" s="167" t="s">
        <v>98</v>
      </c>
      <c r="I53" s="168" t="s">
        <v>151</v>
      </c>
      <c r="J53" s="168" t="s">
        <v>33</v>
      </c>
      <c r="K53" s="167" t="s">
        <v>88</v>
      </c>
      <c r="L53" s="167" t="s">
        <v>34</v>
      </c>
      <c r="M53" s="11"/>
      <c r="N53" s="11"/>
      <c r="O53" s="11"/>
      <c r="P53" s="13"/>
    </row>
    <row r="54" spans="2:16" x14ac:dyDescent="0.25">
      <c r="B54" s="12"/>
      <c r="E54" s="11"/>
      <c r="F54" s="204" t="s">
        <v>143</v>
      </c>
      <c r="G54" s="204"/>
      <c r="H54" s="167" t="s">
        <v>98</v>
      </c>
      <c r="I54" s="168" t="s">
        <v>151</v>
      </c>
      <c r="J54" s="168" t="s">
        <v>33</v>
      </c>
      <c r="K54" s="167" t="s">
        <v>88</v>
      </c>
      <c r="L54" s="167" t="s">
        <v>34</v>
      </c>
      <c r="M54" s="11"/>
      <c r="O54" s="11"/>
      <c r="P54" s="13"/>
    </row>
    <row r="55" spans="2:16" x14ac:dyDescent="0.25">
      <c r="B55" s="12"/>
      <c r="E55" s="11"/>
      <c r="F55" s="204" t="s">
        <v>144</v>
      </c>
      <c r="G55" s="204"/>
      <c r="H55" s="167" t="s">
        <v>98</v>
      </c>
      <c r="I55" s="168" t="s">
        <v>154</v>
      </c>
      <c r="J55" s="168" t="s">
        <v>33</v>
      </c>
      <c r="K55" s="167" t="s">
        <v>88</v>
      </c>
      <c r="L55" s="167" t="s">
        <v>34</v>
      </c>
      <c r="M55" s="11"/>
      <c r="O55" s="11"/>
      <c r="P55" s="13"/>
    </row>
    <row r="56" spans="2:16" x14ac:dyDescent="0.25">
      <c r="B56" s="12"/>
      <c r="E56" s="11"/>
      <c r="F56" s="204" t="s">
        <v>145</v>
      </c>
      <c r="G56" s="204"/>
      <c r="H56" s="167" t="s">
        <v>98</v>
      </c>
      <c r="I56" s="168" t="s">
        <v>155</v>
      </c>
      <c r="J56" s="168" t="s">
        <v>33</v>
      </c>
      <c r="K56" s="167" t="s">
        <v>35</v>
      </c>
      <c r="L56" s="167" t="s">
        <v>34</v>
      </c>
      <c r="M56" s="11"/>
      <c r="O56" s="11"/>
      <c r="P56" s="13"/>
    </row>
    <row r="57" spans="2:16" x14ac:dyDescent="0.25">
      <c r="B57" s="12"/>
      <c r="E57" s="11"/>
      <c r="F57" s="204" t="s">
        <v>146</v>
      </c>
      <c r="G57" s="204"/>
      <c r="H57" s="167" t="s">
        <v>98</v>
      </c>
      <c r="I57" s="168" t="s">
        <v>151</v>
      </c>
      <c r="J57" s="168" t="s">
        <v>33</v>
      </c>
      <c r="K57" s="167" t="s">
        <v>35</v>
      </c>
      <c r="L57" s="167" t="s">
        <v>34</v>
      </c>
      <c r="M57" s="11"/>
      <c r="O57" s="11"/>
      <c r="P57" s="13"/>
    </row>
    <row r="58" spans="2:16" x14ac:dyDescent="0.25">
      <c r="B58" s="12"/>
      <c r="E58" s="11"/>
      <c r="F58" s="204" t="s">
        <v>147</v>
      </c>
      <c r="G58" s="204"/>
      <c r="H58" s="167" t="s">
        <v>98</v>
      </c>
      <c r="I58" s="168" t="s">
        <v>152</v>
      </c>
      <c r="J58" s="168" t="s">
        <v>33</v>
      </c>
      <c r="K58" s="167" t="s">
        <v>35</v>
      </c>
      <c r="L58" s="167" t="s">
        <v>34</v>
      </c>
      <c r="M58" s="11"/>
      <c r="O58" s="11"/>
      <c r="P58" s="13"/>
    </row>
    <row r="59" spans="2:16" x14ac:dyDescent="0.25">
      <c r="B59" s="12"/>
      <c r="E59" s="11"/>
      <c r="F59" s="204" t="s">
        <v>148</v>
      </c>
      <c r="G59" s="204"/>
      <c r="H59" s="167" t="s">
        <v>98</v>
      </c>
      <c r="I59" s="168" t="s">
        <v>16</v>
      </c>
      <c r="J59" s="168" t="s">
        <v>87</v>
      </c>
      <c r="K59" s="167" t="s">
        <v>35</v>
      </c>
      <c r="L59" s="167" t="s">
        <v>34</v>
      </c>
      <c r="M59" s="11"/>
      <c r="O59" s="11"/>
      <c r="P59" s="13"/>
    </row>
    <row r="60" spans="2:16" x14ac:dyDescent="0.25">
      <c r="B60" s="12"/>
      <c r="C60" s="11"/>
      <c r="D60" s="11"/>
      <c r="E60" s="11"/>
      <c r="F60" s="204" t="s">
        <v>149</v>
      </c>
      <c r="G60" s="204"/>
      <c r="H60" s="167" t="s">
        <v>98</v>
      </c>
      <c r="I60" s="168" t="s">
        <v>156</v>
      </c>
      <c r="J60" s="168" t="s">
        <v>87</v>
      </c>
      <c r="K60" s="167" t="s">
        <v>35</v>
      </c>
      <c r="L60" s="167" t="s">
        <v>34</v>
      </c>
      <c r="M60" s="11"/>
      <c r="N60" s="11"/>
      <c r="O60" s="11"/>
      <c r="P60" s="13"/>
    </row>
    <row r="61" spans="2:16" x14ac:dyDescent="0.25">
      <c r="B61" s="12"/>
      <c r="C61" s="11"/>
      <c r="D61" s="11"/>
      <c r="E61" s="11"/>
      <c r="F61" s="166" t="s">
        <v>112</v>
      </c>
      <c r="G61" s="166"/>
      <c r="H61" s="166"/>
      <c r="I61" s="166"/>
      <c r="J61" s="166"/>
      <c r="K61" s="166"/>
      <c r="L61" s="166"/>
      <c r="M61" s="11"/>
      <c r="N61" s="11"/>
      <c r="O61" s="11"/>
      <c r="P61" s="13"/>
    </row>
    <row r="62" spans="2:16" x14ac:dyDescent="0.25"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</row>
    <row r="64" spans="2:16" x14ac:dyDescent="0.25">
      <c r="B64" s="18" t="s">
        <v>24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20"/>
    </row>
    <row r="65" spans="2:16" x14ac:dyDescent="0.25"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3"/>
    </row>
    <row r="66" spans="2:16" x14ac:dyDescent="0.25"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3"/>
    </row>
    <row r="67" spans="2:16" x14ac:dyDescent="0.25">
      <c r="B67" s="12"/>
      <c r="C67" s="11"/>
      <c r="D67" s="11"/>
      <c r="E67" s="11"/>
      <c r="F67" s="190" t="s">
        <v>78</v>
      </c>
      <c r="G67" s="190"/>
      <c r="H67" s="190"/>
      <c r="I67" s="190"/>
      <c r="J67" s="190"/>
      <c r="K67" s="190"/>
      <c r="L67" s="190"/>
      <c r="M67" s="11"/>
      <c r="N67" s="11"/>
      <c r="O67" s="11"/>
      <c r="P67" s="13"/>
    </row>
    <row r="68" spans="2:16" x14ac:dyDescent="0.25">
      <c r="B68" s="12"/>
      <c r="C68" s="11"/>
      <c r="D68" s="11"/>
      <c r="E68" s="11"/>
      <c r="F68" s="116" t="s">
        <v>28</v>
      </c>
      <c r="G68" s="197" t="s">
        <v>23</v>
      </c>
      <c r="H68" s="197"/>
      <c r="I68" s="116" t="s">
        <v>19</v>
      </c>
      <c r="J68" s="116" t="s">
        <v>29</v>
      </c>
      <c r="K68" s="116" t="s">
        <v>30</v>
      </c>
      <c r="L68" s="116" t="s">
        <v>31</v>
      </c>
      <c r="M68" s="11"/>
      <c r="N68" s="11"/>
      <c r="O68" s="11"/>
      <c r="P68" s="13"/>
    </row>
    <row r="69" spans="2:16" x14ac:dyDescent="0.25">
      <c r="B69" s="12"/>
      <c r="C69" s="11"/>
      <c r="D69" s="11"/>
      <c r="E69" s="11"/>
      <c r="F69" s="195" t="s">
        <v>32</v>
      </c>
      <c r="G69" s="195"/>
      <c r="H69" s="195"/>
      <c r="I69" s="195"/>
      <c r="J69" s="195"/>
      <c r="K69" s="195"/>
      <c r="L69" s="195"/>
      <c r="M69" s="21"/>
      <c r="N69" s="21"/>
      <c r="O69" s="11"/>
      <c r="P69" s="13"/>
    </row>
    <row r="70" spans="2:16" x14ac:dyDescent="0.25"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3"/>
    </row>
    <row r="71" spans="2:16" x14ac:dyDescent="0.25"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3"/>
    </row>
    <row r="72" spans="2:16" x14ac:dyDescent="0.25"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3"/>
    </row>
    <row r="73" spans="2:16" x14ac:dyDescent="0.25"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6"/>
    </row>
  </sheetData>
  <sortState ref="H35:I47">
    <sortCondition descending="1" ref="H35:H47"/>
  </sortState>
  <mergeCells count="43">
    <mergeCell ref="B1:P2"/>
    <mergeCell ref="E9:M9"/>
    <mergeCell ref="E11:E12"/>
    <mergeCell ref="F11:G11"/>
    <mergeCell ref="H11:I11"/>
    <mergeCell ref="J11:K11"/>
    <mergeCell ref="L11:M11"/>
    <mergeCell ref="F69:L69"/>
    <mergeCell ref="F67:L67"/>
    <mergeCell ref="G68:H68"/>
    <mergeCell ref="E17:M17"/>
    <mergeCell ref="F20:L20"/>
    <mergeCell ref="F26:L26"/>
    <mergeCell ref="F31:L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9:G59"/>
    <mergeCell ref="F60:G60"/>
    <mergeCell ref="F54:G54"/>
    <mergeCell ref="F55:G55"/>
    <mergeCell ref="F56:G56"/>
    <mergeCell ref="F57:G57"/>
    <mergeCell ref="F58:G58"/>
  </mergeCells>
  <pageMargins left="0.7" right="0.7" top="0.75" bottom="0.75" header="0.3" footer="0.3"/>
  <pageSetup orientation="portrait" horizontalDpi="0" verticalDpi="0" r:id="rId1"/>
  <ignoredErrors>
    <ignoredError sqref="L13:L15 K23:K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L15" sqref="L1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10" t="s">
        <v>102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6" ht="15" customHeight="1" x14ac:dyDescent="0.25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+B39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8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2:16" x14ac:dyDescent="0.25">
      <c r="B8" s="12"/>
      <c r="C8" s="11"/>
      <c r="N8" s="11"/>
      <c r="P8" s="17"/>
    </row>
    <row r="9" spans="2:16" x14ac:dyDescent="0.25">
      <c r="B9" s="12"/>
      <c r="E9" s="209" t="s">
        <v>76</v>
      </c>
      <c r="F9" s="209"/>
      <c r="G9" s="209"/>
      <c r="H9" s="209"/>
      <c r="I9" s="209"/>
      <c r="J9" s="209"/>
      <c r="K9" s="209"/>
      <c r="L9" s="209"/>
      <c r="M9" s="209"/>
      <c r="P9" s="17"/>
    </row>
    <row r="10" spans="2:16" x14ac:dyDescent="0.25">
      <c r="B10" s="12"/>
      <c r="E10" s="27"/>
      <c r="F10" s="27"/>
      <c r="G10" s="27"/>
      <c r="H10" s="27"/>
      <c r="I10" s="27" t="s">
        <v>14</v>
      </c>
      <c r="J10" s="27"/>
      <c r="K10" s="27"/>
      <c r="L10" s="27"/>
      <c r="M10" s="27"/>
      <c r="P10" s="17"/>
    </row>
    <row r="11" spans="2:16" x14ac:dyDescent="0.25">
      <c r="B11" s="12"/>
      <c r="E11" s="207" t="s">
        <v>12</v>
      </c>
      <c r="F11" s="193" t="s">
        <v>5</v>
      </c>
      <c r="G11" s="193"/>
      <c r="H11" s="193" t="s">
        <v>74</v>
      </c>
      <c r="I11" s="193"/>
      <c r="J11" s="193" t="s">
        <v>6</v>
      </c>
      <c r="K11" s="193"/>
      <c r="L11" s="193" t="s">
        <v>1</v>
      </c>
      <c r="M11" s="193"/>
      <c r="P11" s="17"/>
    </row>
    <row r="12" spans="2:16" x14ac:dyDescent="0.25">
      <c r="B12" s="12"/>
      <c r="E12" s="207"/>
      <c r="F12" s="108" t="s">
        <v>13</v>
      </c>
      <c r="G12" s="109" t="s">
        <v>10</v>
      </c>
      <c r="H12" s="108" t="s">
        <v>13</v>
      </c>
      <c r="I12" s="109" t="s">
        <v>10</v>
      </c>
      <c r="J12" s="108" t="s">
        <v>13</v>
      </c>
      <c r="K12" s="109" t="s">
        <v>10</v>
      </c>
      <c r="L12" s="108" t="s">
        <v>13</v>
      </c>
      <c r="M12" s="109" t="s">
        <v>10</v>
      </c>
      <c r="P12" s="17"/>
    </row>
    <row r="13" spans="2:16" x14ac:dyDescent="0.25">
      <c r="B13" s="12"/>
      <c r="E13" s="25" t="s">
        <v>7</v>
      </c>
      <c r="F13" s="28">
        <v>399.27599999999995</v>
      </c>
      <c r="G13" s="26">
        <f>+F13/F15</f>
        <v>1</v>
      </c>
      <c r="H13" s="28">
        <v>2.3380000000000001</v>
      </c>
      <c r="I13" s="26">
        <f>+H13/H15</f>
        <v>6.8768953376532075E-3</v>
      </c>
      <c r="J13" s="28">
        <v>6.4049999999999994</v>
      </c>
      <c r="K13" s="26">
        <f>+J13/J15</f>
        <v>5.0204423319307953E-3</v>
      </c>
      <c r="L13" s="28">
        <f>+J13+H13+F13</f>
        <v>408.01899999999995</v>
      </c>
      <c r="M13" s="26">
        <f>+L13/L15</f>
        <v>0.20248689975727513</v>
      </c>
      <c r="P13" s="17"/>
    </row>
    <row r="14" spans="2:16" x14ac:dyDescent="0.25">
      <c r="B14" s="12"/>
      <c r="E14" s="25" t="s">
        <v>8</v>
      </c>
      <c r="F14" s="28">
        <v>0</v>
      </c>
      <c r="G14" s="26">
        <f>+F14/F15</f>
        <v>0</v>
      </c>
      <c r="H14" s="28">
        <v>337.64100000000002</v>
      </c>
      <c r="I14" s="26">
        <f>+H14/H15</f>
        <v>0.99312310466234677</v>
      </c>
      <c r="J14" s="28">
        <v>1269.3790000000004</v>
      </c>
      <c r="K14" s="26">
        <f>+J14/J15</f>
        <v>0.99497955766806923</v>
      </c>
      <c r="L14" s="28">
        <f>+J14+H14+F14</f>
        <v>1607.0200000000004</v>
      </c>
      <c r="M14" s="26">
        <f>+L14/L15</f>
        <v>0.79751310024272493</v>
      </c>
      <c r="P14" s="17"/>
    </row>
    <row r="15" spans="2:16" x14ac:dyDescent="0.25">
      <c r="B15" s="12"/>
      <c r="E15" s="119" t="s">
        <v>1</v>
      </c>
      <c r="F15" s="130">
        <f>+F14+F13</f>
        <v>399.27599999999995</v>
      </c>
      <c r="G15" s="111">
        <f t="shared" ref="G15:K15" si="0">+G14+G13</f>
        <v>1</v>
      </c>
      <c r="H15" s="130">
        <f>+H14+H13</f>
        <v>339.97900000000004</v>
      </c>
      <c r="I15" s="111">
        <f t="shared" si="0"/>
        <v>1</v>
      </c>
      <c r="J15" s="130">
        <f t="shared" si="0"/>
        <v>1275.7840000000003</v>
      </c>
      <c r="K15" s="111">
        <f t="shared" si="0"/>
        <v>1</v>
      </c>
      <c r="L15" s="130">
        <f>+J15+H15+F15</f>
        <v>2015.0390000000002</v>
      </c>
      <c r="M15" s="111">
        <f>+M14+M13</f>
        <v>1</v>
      </c>
      <c r="P15" s="17"/>
    </row>
    <row r="16" spans="2:16" x14ac:dyDescent="0.25">
      <c r="B16" s="12"/>
      <c r="E16" s="110" t="s">
        <v>2</v>
      </c>
      <c r="F16" s="111">
        <f>+F15/L15</f>
        <v>0.19814802591910127</v>
      </c>
      <c r="G16" s="112"/>
      <c r="H16" s="111">
        <f>+H15/L15</f>
        <v>0.16872080391496144</v>
      </c>
      <c r="I16" s="112"/>
      <c r="J16" s="111">
        <f>+J15/L15</f>
        <v>0.63313117016593734</v>
      </c>
      <c r="K16" s="112"/>
      <c r="L16" s="111">
        <f>+J16+H16+F16</f>
        <v>1</v>
      </c>
      <c r="M16" s="111"/>
      <c r="P16" s="17"/>
    </row>
    <row r="17" spans="2:16" x14ac:dyDescent="0.25">
      <c r="B17" s="12"/>
      <c r="E17" s="195" t="s">
        <v>15</v>
      </c>
      <c r="F17" s="195"/>
      <c r="G17" s="195"/>
      <c r="H17" s="195"/>
      <c r="I17" s="195"/>
      <c r="J17" s="195"/>
      <c r="K17" s="195"/>
      <c r="L17" s="195"/>
      <c r="M17" s="195"/>
      <c r="P17" s="17"/>
    </row>
    <row r="18" spans="2:16" x14ac:dyDescent="0.25">
      <c r="B18" s="12"/>
      <c r="C18" s="24"/>
      <c r="D18" s="24"/>
      <c r="E18" s="24"/>
      <c r="P18" s="17"/>
    </row>
    <row r="19" spans="2:16" x14ac:dyDescent="0.25">
      <c r="B19" s="12"/>
      <c r="C19" s="24"/>
      <c r="D19" s="24"/>
      <c r="P19" s="17"/>
    </row>
    <row r="20" spans="2:16" x14ac:dyDescent="0.25">
      <c r="B20" s="12"/>
      <c r="F20" s="190" t="s">
        <v>76</v>
      </c>
      <c r="G20" s="190"/>
      <c r="H20" s="190"/>
      <c r="I20" s="190"/>
      <c r="J20" s="190"/>
      <c r="K20" s="190"/>
      <c r="L20" s="190"/>
      <c r="P20" s="17"/>
    </row>
    <row r="21" spans="2:16" ht="24" x14ac:dyDescent="0.25">
      <c r="B21" s="12"/>
      <c r="F21" s="116" t="s">
        <v>9</v>
      </c>
      <c r="G21" s="108" t="s">
        <v>7</v>
      </c>
      <c r="H21" s="109" t="s">
        <v>10</v>
      </c>
      <c r="I21" s="117" t="s">
        <v>8</v>
      </c>
      <c r="J21" s="109" t="s">
        <v>10</v>
      </c>
      <c r="K21" s="118" t="s">
        <v>1</v>
      </c>
      <c r="L21" s="109" t="s">
        <v>10</v>
      </c>
      <c r="P21" s="17"/>
    </row>
    <row r="22" spans="2:16" x14ac:dyDescent="0.25">
      <c r="B22" s="12"/>
      <c r="F22" s="25" t="s">
        <v>5</v>
      </c>
      <c r="G22" s="28">
        <v>399.27599999999995</v>
      </c>
      <c r="H22" s="30">
        <f>+G22/G25</f>
        <v>0.97857207630036835</v>
      </c>
      <c r="I22" s="28">
        <v>0</v>
      </c>
      <c r="J22" s="30">
        <f>+I22/I25</f>
        <v>0</v>
      </c>
      <c r="K22" s="29">
        <f>+I22+G22</f>
        <v>399.27599999999995</v>
      </c>
      <c r="L22" s="30">
        <f>+K22/K25</f>
        <v>0.19814802591910127</v>
      </c>
      <c r="P22" s="17"/>
    </row>
    <row r="23" spans="2:16" ht="15.75" customHeight="1" x14ac:dyDescent="0.25">
      <c r="B23" s="12"/>
      <c r="F23" s="25" t="s">
        <v>74</v>
      </c>
      <c r="G23" s="28">
        <v>2.3380000000000001</v>
      </c>
      <c r="H23" s="30">
        <f>+G23/G25</f>
        <v>5.7301253127918072E-3</v>
      </c>
      <c r="I23" s="28">
        <v>337.64100000000002</v>
      </c>
      <c r="J23" s="30">
        <f>+I23/I25</f>
        <v>0.21010379460118725</v>
      </c>
      <c r="K23" s="29">
        <f>+I23+G23</f>
        <v>339.97900000000004</v>
      </c>
      <c r="L23" s="30">
        <f>+K23/K25</f>
        <v>0.16872080391496144</v>
      </c>
      <c r="P23" s="17"/>
    </row>
    <row r="24" spans="2:16" ht="15" customHeight="1" x14ac:dyDescent="0.25">
      <c r="B24" s="12"/>
      <c r="F24" s="25" t="s">
        <v>6</v>
      </c>
      <c r="G24" s="28">
        <v>6.4049999999999994</v>
      </c>
      <c r="H24" s="30">
        <f>+G24/G25</f>
        <v>1.569779838683983E-2</v>
      </c>
      <c r="I24" s="28">
        <v>1269.3790000000004</v>
      </c>
      <c r="J24" s="30">
        <f>+I24/I25</f>
        <v>0.78989620539881267</v>
      </c>
      <c r="K24" s="29">
        <f>+I24+G24</f>
        <v>1275.7840000000003</v>
      </c>
      <c r="L24" s="30">
        <f>+K24/K25</f>
        <v>0.63313117016593734</v>
      </c>
      <c r="P24" s="17"/>
    </row>
    <row r="25" spans="2:16" x14ac:dyDescent="0.25">
      <c r="B25" s="12"/>
      <c r="F25" s="119" t="s">
        <v>1</v>
      </c>
      <c r="G25" s="120">
        <f t="shared" ref="G25:L25" si="1">SUM(G22:G24)</f>
        <v>408.01899999999995</v>
      </c>
      <c r="H25" s="121">
        <f t="shared" si="1"/>
        <v>1</v>
      </c>
      <c r="I25" s="120">
        <f t="shared" si="1"/>
        <v>1607.0200000000004</v>
      </c>
      <c r="J25" s="121">
        <f t="shared" si="1"/>
        <v>0.99999999999999989</v>
      </c>
      <c r="K25" s="120">
        <f t="shared" si="1"/>
        <v>2015.0390000000002</v>
      </c>
      <c r="L25" s="121">
        <f t="shared" si="1"/>
        <v>1</v>
      </c>
      <c r="P25" s="17"/>
    </row>
    <row r="26" spans="2:16" x14ac:dyDescent="0.25">
      <c r="B26" s="12"/>
      <c r="F26" s="195" t="s">
        <v>11</v>
      </c>
      <c r="G26" s="195"/>
      <c r="H26" s="195"/>
      <c r="I26" s="195"/>
      <c r="J26" s="195"/>
      <c r="K26" s="195"/>
      <c r="L26" s="195"/>
      <c r="P26" s="17"/>
    </row>
    <row r="27" spans="2:16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9" spans="2:16" x14ac:dyDescent="0.25">
      <c r="B29" s="18" t="s">
        <v>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2:16" x14ac:dyDescent="0.25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/>
    </row>
    <row r="31" spans="2:16" x14ac:dyDescent="0.25">
      <c r="B31" s="12"/>
      <c r="C31" s="11"/>
      <c r="D31" s="11"/>
      <c r="E31" s="11"/>
      <c r="F31" s="208" t="s">
        <v>77</v>
      </c>
      <c r="G31" s="208"/>
      <c r="H31" s="208"/>
      <c r="I31" s="208"/>
      <c r="J31" s="208"/>
      <c r="K31" s="208"/>
      <c r="L31" s="208"/>
      <c r="M31" s="11"/>
      <c r="N31" s="11"/>
      <c r="O31" s="11"/>
      <c r="P31" s="13"/>
    </row>
    <row r="32" spans="2:16" x14ac:dyDescent="0.25">
      <c r="B32" s="12"/>
      <c r="D32" s="11"/>
      <c r="E32" s="11"/>
      <c r="F32" s="211" t="s">
        <v>23</v>
      </c>
      <c r="G32" s="212"/>
      <c r="H32" s="169" t="s">
        <v>110</v>
      </c>
      <c r="I32" s="169" t="s">
        <v>19</v>
      </c>
      <c r="J32" s="169" t="s">
        <v>20</v>
      </c>
      <c r="K32" s="169" t="s">
        <v>21</v>
      </c>
      <c r="L32" s="169" t="s">
        <v>22</v>
      </c>
      <c r="M32" s="11"/>
      <c r="N32" s="11"/>
      <c r="O32" s="11"/>
      <c r="P32" s="13"/>
    </row>
    <row r="33" spans="2:16" x14ac:dyDescent="0.25">
      <c r="B33" s="12"/>
      <c r="D33" s="11"/>
      <c r="E33" s="11"/>
      <c r="F33" s="214" t="s">
        <v>157</v>
      </c>
      <c r="G33" s="215"/>
      <c r="H33" s="167" t="s">
        <v>159</v>
      </c>
      <c r="I33" s="168" t="s">
        <v>16</v>
      </c>
      <c r="J33" s="168" t="s">
        <v>87</v>
      </c>
      <c r="K33" s="167" t="s">
        <v>35</v>
      </c>
      <c r="L33" s="25" t="s">
        <v>5</v>
      </c>
      <c r="M33" s="11"/>
      <c r="N33" s="11"/>
      <c r="O33" s="11"/>
      <c r="P33" s="13"/>
    </row>
    <row r="34" spans="2:16" x14ac:dyDescent="0.25">
      <c r="B34" s="12"/>
      <c r="D34" s="11"/>
      <c r="E34" s="11"/>
      <c r="F34" s="214" t="s">
        <v>158</v>
      </c>
      <c r="G34" s="215"/>
      <c r="H34" s="167" t="s">
        <v>159</v>
      </c>
      <c r="I34" s="168" t="s">
        <v>89</v>
      </c>
      <c r="J34" s="168" t="s">
        <v>18</v>
      </c>
      <c r="K34" s="167" t="s">
        <v>17</v>
      </c>
      <c r="L34" s="25" t="s">
        <v>34</v>
      </c>
      <c r="M34" s="11"/>
      <c r="N34" s="11"/>
      <c r="O34" s="11"/>
      <c r="P34" s="13"/>
    </row>
    <row r="35" spans="2:16" x14ac:dyDescent="0.25">
      <c r="B35" s="12"/>
      <c r="C35" s="11"/>
      <c r="D35" s="11"/>
      <c r="E35" s="11"/>
      <c r="F35" s="21" t="s">
        <v>112</v>
      </c>
      <c r="G35" s="21"/>
      <c r="H35"/>
      <c r="I35"/>
      <c r="J35"/>
      <c r="K35"/>
      <c r="L35" s="21"/>
      <c r="M35" s="11"/>
      <c r="N35" s="11"/>
      <c r="O35" s="11"/>
      <c r="P35" s="13"/>
    </row>
    <row r="36" spans="2:16" x14ac:dyDescent="0.25"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3"/>
    </row>
    <row r="37" spans="2:1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</row>
    <row r="39" spans="2:16" x14ac:dyDescent="0.25">
      <c r="B39" s="18" t="s">
        <v>24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</row>
    <row r="40" spans="2:16" x14ac:dyDescent="0.25"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3"/>
    </row>
    <row r="41" spans="2:16" x14ac:dyDescent="0.25"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3"/>
    </row>
    <row r="42" spans="2:16" x14ac:dyDescent="0.25">
      <c r="B42" s="12"/>
      <c r="C42" s="11"/>
      <c r="D42" s="11"/>
      <c r="E42" s="11"/>
      <c r="F42" s="190" t="s">
        <v>78</v>
      </c>
      <c r="G42" s="190"/>
      <c r="H42" s="190"/>
      <c r="I42" s="190"/>
      <c r="J42" s="190"/>
      <c r="K42" s="190"/>
      <c r="L42" s="190"/>
      <c r="M42" s="11"/>
      <c r="N42" s="11"/>
      <c r="O42" s="11"/>
      <c r="P42" s="13"/>
    </row>
    <row r="43" spans="2:16" x14ac:dyDescent="0.25">
      <c r="B43" s="12"/>
      <c r="C43" s="11"/>
      <c r="D43" s="11"/>
      <c r="E43" s="11"/>
      <c r="F43" s="116" t="s">
        <v>28</v>
      </c>
      <c r="G43" s="197" t="s">
        <v>23</v>
      </c>
      <c r="H43" s="197"/>
      <c r="I43" s="116" t="s">
        <v>19</v>
      </c>
      <c r="J43" s="116" t="s">
        <v>29</v>
      </c>
      <c r="K43" s="116" t="s">
        <v>30</v>
      </c>
      <c r="L43" s="116" t="s">
        <v>31</v>
      </c>
      <c r="M43" s="11"/>
      <c r="N43" s="11"/>
      <c r="O43" s="11"/>
      <c r="P43" s="13"/>
    </row>
    <row r="44" spans="2:16" ht="16.5" customHeight="1" x14ac:dyDescent="0.25">
      <c r="B44" s="12"/>
      <c r="C44" s="11"/>
      <c r="D44" s="11"/>
      <c r="E44" s="11"/>
      <c r="F44" s="170" t="s">
        <v>170</v>
      </c>
      <c r="G44" s="213" t="s">
        <v>171</v>
      </c>
      <c r="H44" s="213"/>
      <c r="I44" s="171" t="s">
        <v>172</v>
      </c>
      <c r="J44" s="171" t="s">
        <v>173</v>
      </c>
      <c r="K44" s="171" t="s">
        <v>174</v>
      </c>
      <c r="L44" s="171" t="s">
        <v>55</v>
      </c>
      <c r="M44" s="11"/>
      <c r="N44" s="11"/>
      <c r="O44" s="11"/>
      <c r="P44" s="13"/>
    </row>
    <row r="45" spans="2:16" x14ac:dyDescent="0.25">
      <c r="B45" s="12"/>
      <c r="C45" s="11"/>
      <c r="D45" s="11"/>
      <c r="E45" s="11"/>
      <c r="F45" s="195" t="s">
        <v>32</v>
      </c>
      <c r="G45" s="195"/>
      <c r="H45" s="195"/>
      <c r="I45" s="195"/>
      <c r="J45" s="195"/>
      <c r="K45" s="195"/>
      <c r="L45" s="195"/>
      <c r="M45" s="11"/>
      <c r="N45" s="11"/>
      <c r="O45" s="11"/>
      <c r="P45" s="13"/>
    </row>
    <row r="46" spans="2:16" x14ac:dyDescent="0.25"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</row>
    <row r="47" spans="2:16" x14ac:dyDescent="0.2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</row>
  </sheetData>
  <sortState ref="G34:H46">
    <sortCondition descending="1" ref="G34:G46"/>
  </sortState>
  <mergeCells count="18">
    <mergeCell ref="F33:G33"/>
    <mergeCell ref="F34:G34"/>
    <mergeCell ref="G44:H44"/>
    <mergeCell ref="G43:H43"/>
    <mergeCell ref="F45:L45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F42:L42"/>
    <mergeCell ref="F31:L31"/>
    <mergeCell ref="F32:G32"/>
  </mergeCells>
  <pageMargins left="0.7" right="0.7" top="0.75" bottom="0.75" header="0.3" footer="0.3"/>
  <ignoredErrors>
    <ignoredError sqref="K22:K2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workbookViewId="0">
      <selection activeCell="L15" sqref="L1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10" t="s">
        <v>103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6" ht="15" customHeight="1" x14ac:dyDescent="0.25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+B38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8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2:16" x14ac:dyDescent="0.25">
      <c r="B8" s="12"/>
      <c r="C8" s="11"/>
      <c r="N8" s="11"/>
      <c r="P8" s="17"/>
    </row>
    <row r="9" spans="2:16" x14ac:dyDescent="0.25">
      <c r="B9" s="12"/>
      <c r="E9" s="209" t="s">
        <v>76</v>
      </c>
      <c r="F9" s="209"/>
      <c r="G9" s="209"/>
      <c r="H9" s="209"/>
      <c r="I9" s="209"/>
      <c r="J9" s="209"/>
      <c r="K9" s="209"/>
      <c r="L9" s="209"/>
      <c r="M9" s="209"/>
      <c r="P9" s="17"/>
    </row>
    <row r="10" spans="2:16" x14ac:dyDescent="0.25">
      <c r="B10" s="12"/>
      <c r="E10" s="27"/>
      <c r="F10" s="27"/>
      <c r="G10" s="27"/>
      <c r="H10" s="27"/>
      <c r="I10" s="27" t="s">
        <v>14</v>
      </c>
      <c r="J10" s="27"/>
      <c r="K10" s="27"/>
      <c r="L10" s="27"/>
      <c r="M10" s="27"/>
      <c r="P10" s="17"/>
    </row>
    <row r="11" spans="2:16" x14ac:dyDescent="0.25">
      <c r="B11" s="12"/>
      <c r="E11" s="207" t="s">
        <v>12</v>
      </c>
      <c r="F11" s="193" t="s">
        <v>5</v>
      </c>
      <c r="G11" s="193"/>
      <c r="H11" s="193" t="s">
        <v>74</v>
      </c>
      <c r="I11" s="193"/>
      <c r="J11" s="193" t="s">
        <v>6</v>
      </c>
      <c r="K11" s="193"/>
      <c r="L11" s="193" t="s">
        <v>1</v>
      </c>
      <c r="M11" s="193"/>
      <c r="P11" s="17"/>
    </row>
    <row r="12" spans="2:16" x14ac:dyDescent="0.25">
      <c r="B12" s="12"/>
      <c r="E12" s="207"/>
      <c r="F12" s="108" t="s">
        <v>13</v>
      </c>
      <c r="G12" s="109" t="s">
        <v>10</v>
      </c>
      <c r="H12" s="108" t="s">
        <v>13</v>
      </c>
      <c r="I12" s="109" t="s">
        <v>10</v>
      </c>
      <c r="J12" s="108" t="s">
        <v>13</v>
      </c>
      <c r="K12" s="109" t="s">
        <v>10</v>
      </c>
      <c r="L12" s="108" t="s">
        <v>13</v>
      </c>
      <c r="M12" s="109" t="s">
        <v>10</v>
      </c>
      <c r="P12" s="17"/>
    </row>
    <row r="13" spans="2:16" x14ac:dyDescent="0.25">
      <c r="B13" s="12"/>
      <c r="E13" s="25" t="s">
        <v>7</v>
      </c>
      <c r="F13" s="28">
        <v>469.24500000000006</v>
      </c>
      <c r="G13" s="26">
        <f>+F13/F15</f>
        <v>1</v>
      </c>
      <c r="H13" s="28">
        <v>117.61199999999999</v>
      </c>
      <c r="I13" s="26">
        <f>+H13/H15</f>
        <v>0.12968445566203446</v>
      </c>
      <c r="J13" s="28">
        <v>789.29699999999991</v>
      </c>
      <c r="K13" s="26">
        <f>+J13/J15</f>
        <v>0.40381572262722176</v>
      </c>
      <c r="L13" s="28">
        <f>+J13+H13+F13</f>
        <v>1376.154</v>
      </c>
      <c r="M13" s="26">
        <f>+L13/L15</f>
        <v>0.41316627991705174</v>
      </c>
      <c r="P13" s="17"/>
    </row>
    <row r="14" spans="2:16" x14ac:dyDescent="0.25">
      <c r="B14" s="12"/>
      <c r="E14" s="25" t="s">
        <v>8</v>
      </c>
      <c r="F14" s="28">
        <v>0</v>
      </c>
      <c r="G14" s="26">
        <f>+F14/F15</f>
        <v>0</v>
      </c>
      <c r="H14" s="28">
        <v>789.29699999999991</v>
      </c>
      <c r="I14" s="26">
        <f>+H14/H15</f>
        <v>0.87031554433796554</v>
      </c>
      <c r="J14" s="28">
        <v>1165.3000000000002</v>
      </c>
      <c r="K14" s="26">
        <f>+J14/J15</f>
        <v>0.59618427737277813</v>
      </c>
      <c r="L14" s="28">
        <f>+J14+H14+F14</f>
        <v>1954.5970000000002</v>
      </c>
      <c r="M14" s="26">
        <f>+L14/L15</f>
        <v>0.58683372008294832</v>
      </c>
      <c r="P14" s="17"/>
    </row>
    <row r="15" spans="2:16" x14ac:dyDescent="0.25">
      <c r="B15" s="12"/>
      <c r="E15" s="89" t="s">
        <v>1</v>
      </c>
      <c r="F15" s="90">
        <f t="shared" ref="F15:K15" si="0">+F14+F13</f>
        <v>469.24500000000006</v>
      </c>
      <c r="G15" s="91">
        <f t="shared" si="0"/>
        <v>1</v>
      </c>
      <c r="H15" s="90">
        <f t="shared" si="0"/>
        <v>906.90899999999988</v>
      </c>
      <c r="I15" s="91">
        <f t="shared" si="0"/>
        <v>1</v>
      </c>
      <c r="J15" s="90">
        <f>+J14+J13</f>
        <v>1954.5970000000002</v>
      </c>
      <c r="K15" s="91">
        <f t="shared" si="0"/>
        <v>0.99999999999999989</v>
      </c>
      <c r="L15" s="90">
        <f>+J15+H15+F15</f>
        <v>3330.7510000000002</v>
      </c>
      <c r="M15" s="91">
        <f>+M14+M13</f>
        <v>1</v>
      </c>
      <c r="P15" s="17"/>
    </row>
    <row r="16" spans="2:16" x14ac:dyDescent="0.25">
      <c r="B16" s="12"/>
      <c r="E16" s="110" t="s">
        <v>2</v>
      </c>
      <c r="F16" s="111">
        <f>+F15/L15</f>
        <v>0.14088264178258897</v>
      </c>
      <c r="G16" s="112"/>
      <c r="H16" s="111">
        <f>+H15/L15</f>
        <v>0.27228363813446271</v>
      </c>
      <c r="I16" s="112"/>
      <c r="J16" s="111">
        <f>+J15/L15</f>
        <v>0.58683372008294832</v>
      </c>
      <c r="K16" s="112"/>
      <c r="L16" s="111">
        <f>+J16+H16+F16</f>
        <v>1</v>
      </c>
      <c r="M16" s="111"/>
      <c r="P16" s="17"/>
    </row>
    <row r="17" spans="2:16" x14ac:dyDescent="0.25">
      <c r="B17" s="12"/>
      <c r="E17" s="195" t="s">
        <v>15</v>
      </c>
      <c r="F17" s="195"/>
      <c r="G17" s="195"/>
      <c r="H17" s="195"/>
      <c r="I17" s="195"/>
      <c r="J17" s="195"/>
      <c r="K17" s="195"/>
      <c r="L17" s="195"/>
      <c r="M17" s="195"/>
      <c r="P17" s="17"/>
    </row>
    <row r="18" spans="2:16" x14ac:dyDescent="0.25">
      <c r="B18" s="12"/>
      <c r="C18" s="24"/>
      <c r="D18" s="24"/>
      <c r="E18" s="24"/>
      <c r="P18" s="17"/>
    </row>
    <row r="19" spans="2:16" x14ac:dyDescent="0.25">
      <c r="B19" s="12"/>
      <c r="C19" s="24"/>
      <c r="D19" s="24"/>
      <c r="P19" s="17"/>
    </row>
    <row r="20" spans="2:16" x14ac:dyDescent="0.25">
      <c r="B20" s="12"/>
      <c r="F20" s="190" t="s">
        <v>76</v>
      </c>
      <c r="G20" s="190"/>
      <c r="H20" s="190"/>
      <c r="I20" s="190"/>
      <c r="J20" s="190"/>
      <c r="K20" s="190"/>
      <c r="L20" s="190"/>
      <c r="P20" s="17"/>
    </row>
    <row r="21" spans="2:16" ht="24" x14ac:dyDescent="0.25">
      <c r="B21" s="12"/>
      <c r="F21" s="116" t="s">
        <v>9</v>
      </c>
      <c r="G21" s="108" t="s">
        <v>7</v>
      </c>
      <c r="H21" s="109" t="s">
        <v>10</v>
      </c>
      <c r="I21" s="117" t="s">
        <v>8</v>
      </c>
      <c r="J21" s="109" t="s">
        <v>10</v>
      </c>
      <c r="K21" s="118" t="s">
        <v>1</v>
      </c>
      <c r="L21" s="109" t="s">
        <v>10</v>
      </c>
      <c r="P21" s="17"/>
    </row>
    <row r="22" spans="2:16" x14ac:dyDescent="0.25">
      <c r="B22" s="12"/>
      <c r="F22" s="25" t="s">
        <v>5</v>
      </c>
      <c r="G22" s="28">
        <v>469.24500000000006</v>
      </c>
      <c r="H22" s="30">
        <f>+G22/G25</f>
        <v>0.34098291324953461</v>
      </c>
      <c r="I22" s="28">
        <v>0</v>
      </c>
      <c r="J22" s="30">
        <f>+I22/I25</f>
        <v>0</v>
      </c>
      <c r="K22" s="29">
        <f>+I22+G22</f>
        <v>469.24500000000006</v>
      </c>
      <c r="L22" s="30">
        <f>+K22/K25</f>
        <v>0.14088264178258897</v>
      </c>
      <c r="P22" s="17"/>
    </row>
    <row r="23" spans="2:16" x14ac:dyDescent="0.25">
      <c r="B23" s="12"/>
      <c r="F23" s="25" t="s">
        <v>74</v>
      </c>
      <c r="G23" s="28">
        <v>117.61199999999999</v>
      </c>
      <c r="H23" s="30">
        <f>+G23/G25</f>
        <v>8.5464272167213834E-2</v>
      </c>
      <c r="I23" s="28">
        <v>789.29699999999991</v>
      </c>
      <c r="J23" s="30">
        <f>+I23/I25</f>
        <v>0.40381572262722176</v>
      </c>
      <c r="K23" s="29">
        <f>+I23+G23</f>
        <v>906.90899999999988</v>
      </c>
      <c r="L23" s="30">
        <f>+K23/K25</f>
        <v>0.27228363813446271</v>
      </c>
      <c r="P23" s="17"/>
    </row>
    <row r="24" spans="2:16" ht="15" customHeight="1" x14ac:dyDescent="0.25">
      <c r="B24" s="12"/>
      <c r="F24" s="25" t="s">
        <v>6</v>
      </c>
      <c r="G24" s="28">
        <v>789.29699999999991</v>
      </c>
      <c r="H24" s="30">
        <f>+G24/G25</f>
        <v>0.57355281458325147</v>
      </c>
      <c r="I24" s="28">
        <v>1165.3000000000002</v>
      </c>
      <c r="J24" s="30">
        <f>+I24/I25</f>
        <v>0.59618427737277813</v>
      </c>
      <c r="K24" s="29">
        <f>+I24+G24</f>
        <v>1954.5970000000002</v>
      </c>
      <c r="L24" s="30">
        <f>+K24/K25</f>
        <v>0.58683372008294832</v>
      </c>
      <c r="P24" s="17"/>
    </row>
    <row r="25" spans="2:16" x14ac:dyDescent="0.25">
      <c r="B25" s="12"/>
      <c r="F25" s="119" t="s">
        <v>1</v>
      </c>
      <c r="G25" s="120">
        <f>SUM(G22:G24)</f>
        <v>1376.154</v>
      </c>
      <c r="H25" s="121">
        <f t="shared" ref="H25:L25" si="1">SUM(H22:H24)</f>
        <v>0.99999999999999989</v>
      </c>
      <c r="I25" s="120">
        <f t="shared" si="1"/>
        <v>1954.5970000000002</v>
      </c>
      <c r="J25" s="121">
        <f t="shared" si="1"/>
        <v>0.99999999999999989</v>
      </c>
      <c r="K25" s="120">
        <f t="shared" si="1"/>
        <v>3330.7510000000002</v>
      </c>
      <c r="L25" s="121">
        <f t="shared" si="1"/>
        <v>1</v>
      </c>
      <c r="P25" s="17"/>
    </row>
    <row r="26" spans="2:16" x14ac:dyDescent="0.25">
      <c r="B26" s="12"/>
      <c r="F26" s="195" t="s">
        <v>11</v>
      </c>
      <c r="G26" s="195"/>
      <c r="H26" s="195"/>
      <c r="I26" s="195"/>
      <c r="J26" s="195"/>
      <c r="K26" s="195"/>
      <c r="L26" s="195"/>
      <c r="P26" s="17"/>
    </row>
    <row r="27" spans="2:16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9" spans="2:16" x14ac:dyDescent="0.25">
      <c r="B29" s="18" t="s">
        <v>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2:16" x14ac:dyDescent="0.25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/>
    </row>
    <row r="31" spans="2:16" x14ac:dyDescent="0.25">
      <c r="B31" s="12"/>
      <c r="C31" s="11"/>
      <c r="D31" s="11"/>
      <c r="E31" s="11"/>
      <c r="F31" s="208" t="s">
        <v>77</v>
      </c>
      <c r="G31" s="208"/>
      <c r="H31" s="208"/>
      <c r="I31" s="208"/>
      <c r="J31" s="208"/>
      <c r="K31" s="208"/>
      <c r="L31" s="208"/>
      <c r="M31" s="11"/>
      <c r="N31" s="11"/>
      <c r="O31" s="11"/>
      <c r="P31" s="13"/>
    </row>
    <row r="32" spans="2:16" x14ac:dyDescent="0.25">
      <c r="B32" s="12"/>
      <c r="C32" s="11"/>
      <c r="D32" s="11"/>
      <c r="E32" s="11"/>
      <c r="F32" s="207" t="s">
        <v>23</v>
      </c>
      <c r="G32" s="207"/>
      <c r="H32" s="108" t="s">
        <v>110</v>
      </c>
      <c r="I32" s="108" t="s">
        <v>19</v>
      </c>
      <c r="J32" s="108" t="s">
        <v>20</v>
      </c>
      <c r="K32" s="108" t="s">
        <v>21</v>
      </c>
      <c r="L32" s="108" t="s">
        <v>22</v>
      </c>
      <c r="M32" s="11"/>
      <c r="N32" s="11"/>
      <c r="O32" s="11"/>
      <c r="P32" s="13"/>
    </row>
    <row r="33" spans="2:16" x14ac:dyDescent="0.25">
      <c r="B33" s="12"/>
      <c r="C33" s="11"/>
      <c r="D33" s="11"/>
      <c r="E33" s="11"/>
      <c r="F33" s="204" t="s">
        <v>160</v>
      </c>
      <c r="G33" s="204"/>
      <c r="H33" s="167" t="s">
        <v>95</v>
      </c>
      <c r="I33" s="168" t="s">
        <v>16</v>
      </c>
      <c r="J33" s="168" t="s">
        <v>87</v>
      </c>
      <c r="K33" s="167" t="s">
        <v>17</v>
      </c>
      <c r="L33" s="25" t="s">
        <v>5</v>
      </c>
      <c r="M33" s="11"/>
      <c r="O33" s="11"/>
      <c r="P33" s="13"/>
    </row>
    <row r="34" spans="2:16" x14ac:dyDescent="0.25">
      <c r="B34" s="12"/>
      <c r="C34" s="11"/>
      <c r="D34" s="11"/>
      <c r="E34" s="11"/>
      <c r="F34" s="166" t="s">
        <v>112</v>
      </c>
      <c r="G34" s="166"/>
      <c r="H34" s="166"/>
      <c r="I34" s="166"/>
      <c r="J34" s="166"/>
      <c r="K34" s="166"/>
      <c r="L34" s="166"/>
      <c r="M34" s="11"/>
      <c r="N34" s="11"/>
      <c r="O34" s="11"/>
      <c r="P34" s="13"/>
    </row>
    <row r="35" spans="2:16" x14ac:dyDescent="0.25"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3"/>
    </row>
    <row r="36" spans="2:16" x14ac:dyDescent="0.2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  <row r="38" spans="2:16" x14ac:dyDescent="0.25">
      <c r="B38" s="18" t="s">
        <v>24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</row>
    <row r="39" spans="2:16" x14ac:dyDescent="0.25"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3"/>
    </row>
    <row r="40" spans="2:16" x14ac:dyDescent="0.25"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3"/>
    </row>
    <row r="41" spans="2:16" x14ac:dyDescent="0.25">
      <c r="B41" s="12"/>
      <c r="C41" s="11"/>
      <c r="D41" s="11"/>
      <c r="E41" s="11"/>
      <c r="F41" s="190" t="s">
        <v>78</v>
      </c>
      <c r="G41" s="190"/>
      <c r="H41" s="190"/>
      <c r="I41" s="190"/>
      <c r="J41" s="190"/>
      <c r="K41" s="190"/>
      <c r="L41" s="190"/>
      <c r="M41" s="11"/>
      <c r="N41" s="11"/>
      <c r="O41" s="11"/>
      <c r="P41" s="13"/>
    </row>
    <row r="42" spans="2:16" x14ac:dyDescent="0.25">
      <c r="B42" s="12"/>
      <c r="C42" s="11"/>
      <c r="D42" s="11"/>
      <c r="E42" s="11"/>
      <c r="F42" s="116" t="s">
        <v>28</v>
      </c>
      <c r="G42" s="197" t="s">
        <v>23</v>
      </c>
      <c r="H42" s="197"/>
      <c r="I42" s="116" t="s">
        <v>19</v>
      </c>
      <c r="J42" s="116" t="s">
        <v>29</v>
      </c>
      <c r="K42" s="116" t="s">
        <v>30</v>
      </c>
      <c r="L42" s="116" t="s">
        <v>31</v>
      </c>
      <c r="M42" s="11"/>
      <c r="N42" s="11"/>
      <c r="O42" s="11"/>
      <c r="P42" s="13"/>
    </row>
    <row r="43" spans="2:16" x14ac:dyDescent="0.25">
      <c r="B43" s="12"/>
      <c r="C43" s="11"/>
      <c r="D43" s="11"/>
      <c r="E43" s="11"/>
      <c r="F43" s="171" t="s">
        <v>175</v>
      </c>
      <c r="G43" s="213" t="s">
        <v>176</v>
      </c>
      <c r="H43" s="213"/>
      <c r="I43" s="171" t="s">
        <v>183</v>
      </c>
      <c r="J43" s="171" t="s">
        <v>27</v>
      </c>
      <c r="K43" s="171" t="s">
        <v>25</v>
      </c>
      <c r="L43" s="171" t="s">
        <v>55</v>
      </c>
      <c r="M43" s="11"/>
      <c r="N43" s="11"/>
      <c r="O43" s="11"/>
      <c r="P43" s="13"/>
    </row>
    <row r="44" spans="2:16" x14ac:dyDescent="0.25">
      <c r="B44" s="12"/>
      <c r="C44" s="11"/>
      <c r="D44" s="11"/>
      <c r="E44" s="11"/>
      <c r="F44" s="171" t="s">
        <v>175</v>
      </c>
      <c r="G44" s="213" t="s">
        <v>177</v>
      </c>
      <c r="H44" s="213"/>
      <c r="I44" s="171" t="s">
        <v>172</v>
      </c>
      <c r="J44" s="171" t="s">
        <v>173</v>
      </c>
      <c r="K44" s="171" t="s">
        <v>25</v>
      </c>
      <c r="L44" s="171" t="s">
        <v>48</v>
      </c>
      <c r="M44" s="11"/>
      <c r="N44" s="11"/>
      <c r="O44" s="11"/>
      <c r="P44" s="13"/>
    </row>
    <row r="45" spans="2:16" ht="12.75" customHeight="1" x14ac:dyDescent="0.25">
      <c r="B45" s="12"/>
      <c r="C45" s="11"/>
      <c r="D45" s="11"/>
      <c r="E45" s="11"/>
      <c r="F45" s="171" t="s">
        <v>175</v>
      </c>
      <c r="G45" s="213" t="s">
        <v>178</v>
      </c>
      <c r="H45" s="213"/>
      <c r="I45" s="171" t="s">
        <v>169</v>
      </c>
      <c r="J45" s="171" t="s">
        <v>26</v>
      </c>
      <c r="K45" s="171" t="s">
        <v>25</v>
      </c>
      <c r="L45" s="171" t="s">
        <v>48</v>
      </c>
      <c r="M45" s="11"/>
      <c r="N45" s="11"/>
      <c r="O45" s="11"/>
      <c r="P45" s="13"/>
    </row>
    <row r="46" spans="2:16" ht="12.75" customHeight="1" x14ac:dyDescent="0.25">
      <c r="B46" s="12"/>
      <c r="C46" s="11"/>
      <c r="D46" s="11"/>
      <c r="E46" s="11"/>
      <c r="F46" s="171" t="s">
        <v>175</v>
      </c>
      <c r="G46" s="213" t="s">
        <v>179</v>
      </c>
      <c r="H46" s="213"/>
      <c r="I46" s="171" t="s">
        <v>184</v>
      </c>
      <c r="J46" s="171" t="s">
        <v>27</v>
      </c>
      <c r="K46" s="171" t="s">
        <v>25</v>
      </c>
      <c r="L46" s="171" t="s">
        <v>48</v>
      </c>
      <c r="M46" s="11"/>
      <c r="N46" s="11"/>
      <c r="O46" s="11"/>
      <c r="P46" s="13"/>
    </row>
    <row r="47" spans="2:16" ht="12.75" customHeight="1" x14ac:dyDescent="0.25">
      <c r="B47" s="12"/>
      <c r="C47" s="11"/>
      <c r="D47" s="11"/>
      <c r="E47" s="11"/>
      <c r="F47" s="171" t="s">
        <v>175</v>
      </c>
      <c r="G47" s="213" t="s">
        <v>180</v>
      </c>
      <c r="H47" s="213"/>
      <c r="I47" s="171" t="s">
        <v>185</v>
      </c>
      <c r="J47" s="171" t="s">
        <v>27</v>
      </c>
      <c r="K47" s="171" t="s">
        <v>25</v>
      </c>
      <c r="L47" s="171" t="s">
        <v>48</v>
      </c>
      <c r="M47" s="11"/>
      <c r="N47" s="11"/>
      <c r="O47" s="11"/>
      <c r="P47" s="13"/>
    </row>
    <row r="48" spans="2:16" ht="12.75" customHeight="1" x14ac:dyDescent="0.25">
      <c r="B48" s="12"/>
      <c r="C48" s="11"/>
      <c r="D48" s="11"/>
      <c r="E48" s="11"/>
      <c r="F48" s="171" t="s">
        <v>175</v>
      </c>
      <c r="G48" s="213" t="s">
        <v>181</v>
      </c>
      <c r="H48" s="213"/>
      <c r="I48" s="171" t="s">
        <v>184</v>
      </c>
      <c r="J48" s="171" t="s">
        <v>27</v>
      </c>
      <c r="K48" s="171" t="s">
        <v>25</v>
      </c>
      <c r="L48" s="171" t="s">
        <v>48</v>
      </c>
      <c r="M48" s="11"/>
      <c r="N48" s="11"/>
      <c r="O48" s="11"/>
      <c r="P48" s="13"/>
    </row>
    <row r="49" spans="2:16" x14ac:dyDescent="0.25">
      <c r="B49" s="12"/>
      <c r="C49" s="11"/>
      <c r="D49" s="11"/>
      <c r="E49" s="11"/>
      <c r="F49" s="171" t="s">
        <v>175</v>
      </c>
      <c r="G49" s="213" t="s">
        <v>182</v>
      </c>
      <c r="H49" s="213"/>
      <c r="I49" s="171" t="s">
        <v>184</v>
      </c>
      <c r="J49" s="171" t="s">
        <v>27</v>
      </c>
      <c r="K49" s="171" t="s">
        <v>25</v>
      </c>
      <c r="L49" s="171" t="s">
        <v>48</v>
      </c>
      <c r="M49" s="11"/>
      <c r="N49" s="11"/>
      <c r="O49" s="11"/>
      <c r="P49" s="13"/>
    </row>
    <row r="50" spans="2:16" x14ac:dyDescent="0.25">
      <c r="B50" s="12"/>
      <c r="C50" s="11"/>
      <c r="D50" s="11"/>
      <c r="E50" s="11"/>
      <c r="F50" s="195" t="s">
        <v>32</v>
      </c>
      <c r="G50" s="195"/>
      <c r="H50" s="195"/>
      <c r="I50" s="195"/>
      <c r="J50" s="195"/>
      <c r="K50" s="195"/>
      <c r="L50" s="195"/>
      <c r="M50" s="21"/>
      <c r="N50" s="21"/>
      <c r="O50" s="11"/>
      <c r="P50" s="13"/>
    </row>
    <row r="51" spans="2:16" x14ac:dyDescent="0.25"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</row>
    <row r="52" spans="2:16" x14ac:dyDescent="0.25"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3"/>
    </row>
    <row r="53" spans="2:16" x14ac:dyDescent="0.25"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3"/>
    </row>
    <row r="54" spans="2:16" x14ac:dyDescent="0.2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</row>
  </sheetData>
  <sortState ref="H35:I47">
    <sortCondition descending="1" ref="H35:H47"/>
  </sortState>
  <mergeCells count="23">
    <mergeCell ref="F50:L50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F41:L41"/>
    <mergeCell ref="F31:L31"/>
    <mergeCell ref="G46:H46"/>
    <mergeCell ref="G47:H47"/>
    <mergeCell ref="G48:H48"/>
    <mergeCell ref="G49:H49"/>
    <mergeCell ref="F32:G32"/>
    <mergeCell ref="F33:G33"/>
    <mergeCell ref="G43:H43"/>
    <mergeCell ref="G44:H44"/>
    <mergeCell ref="G45:H45"/>
    <mergeCell ref="G42:H42"/>
  </mergeCells>
  <pageMargins left="0.7" right="0.7" top="0.75" bottom="0.75" header="0.3" footer="0.3"/>
  <ignoredErrors>
    <ignoredError sqref="L13:L14 K22:K2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Normal="100" workbookViewId="0">
      <selection activeCell="L15" sqref="L1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10" t="s">
        <v>104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6" ht="15" customHeight="1" x14ac:dyDescent="0.25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+B42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8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2:16" x14ac:dyDescent="0.25">
      <c r="B8" s="12"/>
      <c r="C8" s="11"/>
      <c r="N8" s="11"/>
      <c r="P8" s="17"/>
    </row>
    <row r="9" spans="2:16" x14ac:dyDescent="0.25">
      <c r="B9" s="12"/>
      <c r="E9" s="209" t="s">
        <v>76</v>
      </c>
      <c r="F9" s="209"/>
      <c r="G9" s="209"/>
      <c r="H9" s="209"/>
      <c r="I9" s="209"/>
      <c r="J9" s="209"/>
      <c r="K9" s="209"/>
      <c r="L9" s="209"/>
      <c r="M9" s="209"/>
      <c r="P9" s="17"/>
    </row>
    <row r="10" spans="2:16" x14ac:dyDescent="0.25">
      <c r="B10" s="12"/>
      <c r="E10" s="27"/>
      <c r="F10" s="27"/>
      <c r="G10" s="27"/>
      <c r="H10" s="27"/>
      <c r="I10" s="27" t="s">
        <v>14</v>
      </c>
      <c r="J10" s="27"/>
      <c r="K10" s="27"/>
      <c r="L10" s="27"/>
      <c r="M10" s="27"/>
      <c r="P10" s="17"/>
    </row>
    <row r="11" spans="2:16" x14ac:dyDescent="0.25">
      <c r="B11" s="12"/>
      <c r="E11" s="207" t="s">
        <v>12</v>
      </c>
      <c r="F11" s="193" t="s">
        <v>5</v>
      </c>
      <c r="G11" s="193"/>
      <c r="H11" s="193" t="s">
        <v>74</v>
      </c>
      <c r="I11" s="193"/>
      <c r="J11" s="193" t="s">
        <v>6</v>
      </c>
      <c r="K11" s="193"/>
      <c r="L11" s="193" t="s">
        <v>1</v>
      </c>
      <c r="M11" s="193"/>
      <c r="P11" s="17"/>
    </row>
    <row r="12" spans="2:16" x14ac:dyDescent="0.25">
      <c r="B12" s="12"/>
      <c r="E12" s="207"/>
      <c r="F12" s="108" t="s">
        <v>13</v>
      </c>
      <c r="G12" s="109" t="s">
        <v>10</v>
      </c>
      <c r="H12" s="108" t="s">
        <v>13</v>
      </c>
      <c r="I12" s="109" t="s">
        <v>10</v>
      </c>
      <c r="J12" s="108" t="s">
        <v>13</v>
      </c>
      <c r="K12" s="109" t="s">
        <v>10</v>
      </c>
      <c r="L12" s="108" t="s">
        <v>13</v>
      </c>
      <c r="M12" s="109" t="s">
        <v>10</v>
      </c>
      <c r="P12" s="17"/>
    </row>
    <row r="13" spans="2:16" x14ac:dyDescent="0.25">
      <c r="B13" s="12"/>
      <c r="E13" s="25" t="s">
        <v>7</v>
      </c>
      <c r="F13" s="28">
        <v>1803.1620000000003</v>
      </c>
      <c r="G13" s="26">
        <f>+F13/F15</f>
        <v>0.89352187940867356</v>
      </c>
      <c r="H13" s="28">
        <v>404.28300000000002</v>
      </c>
      <c r="I13" s="26">
        <f>+H13/H15</f>
        <v>0.17065072452573105</v>
      </c>
      <c r="J13" s="28">
        <v>42.413000000000004</v>
      </c>
      <c r="K13" s="26">
        <f>+J13/J15</f>
        <v>4.8048960478022209E-3</v>
      </c>
      <c r="L13" s="28">
        <f>+J13+H13+F13</f>
        <v>2249.8580000000002</v>
      </c>
      <c r="M13" s="26">
        <f>+L13/L15</f>
        <v>0.17026135026226449</v>
      </c>
      <c r="P13" s="17"/>
    </row>
    <row r="14" spans="2:16" x14ac:dyDescent="0.25">
      <c r="B14" s="12"/>
      <c r="E14" s="25" t="s">
        <v>8</v>
      </c>
      <c r="F14" s="28">
        <v>214.87700000000001</v>
      </c>
      <c r="G14" s="26">
        <f>+F14/F15</f>
        <v>0.10647812059132652</v>
      </c>
      <c r="H14" s="28">
        <v>1964.7839999999997</v>
      </c>
      <c r="I14" s="26">
        <f>+H14/H15</f>
        <v>0.82934927547426895</v>
      </c>
      <c r="J14" s="28">
        <v>8784.6249999999964</v>
      </c>
      <c r="K14" s="26">
        <f>+J14/J15</f>
        <v>0.99519510395219768</v>
      </c>
      <c r="L14" s="28">
        <f>+J14+H14+F14</f>
        <v>10964.285999999996</v>
      </c>
      <c r="M14" s="26">
        <f>+L14/L15</f>
        <v>0.82973864973773548</v>
      </c>
      <c r="P14" s="17"/>
    </row>
    <row r="15" spans="2:16" x14ac:dyDescent="0.25">
      <c r="B15" s="12"/>
      <c r="E15" s="119" t="s">
        <v>1</v>
      </c>
      <c r="F15" s="130">
        <f t="shared" ref="F15:K15" si="0">+F14+F13</f>
        <v>2018.0390000000002</v>
      </c>
      <c r="G15" s="111">
        <f t="shared" si="0"/>
        <v>1</v>
      </c>
      <c r="H15" s="130">
        <f t="shared" si="0"/>
        <v>2369.0669999999996</v>
      </c>
      <c r="I15" s="111">
        <f t="shared" si="0"/>
        <v>1</v>
      </c>
      <c r="J15" s="130">
        <f>+J14+J13</f>
        <v>8827.0379999999968</v>
      </c>
      <c r="K15" s="111">
        <f t="shared" si="0"/>
        <v>0.99999999999999989</v>
      </c>
      <c r="L15" s="130">
        <f>+J15+H15+F15</f>
        <v>13214.143999999997</v>
      </c>
      <c r="M15" s="111">
        <f>+M14+M13</f>
        <v>1</v>
      </c>
      <c r="P15" s="17"/>
    </row>
    <row r="16" spans="2:16" x14ac:dyDescent="0.25">
      <c r="B16" s="12"/>
      <c r="E16" s="110" t="s">
        <v>2</v>
      </c>
      <c r="F16" s="111">
        <f>+F15/L15</f>
        <v>0.15271810266332808</v>
      </c>
      <c r="G16" s="112"/>
      <c r="H16" s="111">
        <f>+H15/L15</f>
        <v>0.17928266863143008</v>
      </c>
      <c r="I16" s="112"/>
      <c r="J16" s="111">
        <f>+J15/L15</f>
        <v>0.66799922870524187</v>
      </c>
      <c r="K16" s="112"/>
      <c r="L16" s="111">
        <f>+J16+H16+F16</f>
        <v>1</v>
      </c>
      <c r="M16" s="111"/>
      <c r="P16" s="17"/>
    </row>
    <row r="17" spans="2:16" x14ac:dyDescent="0.25">
      <c r="B17" s="12"/>
      <c r="E17" s="195" t="s">
        <v>15</v>
      </c>
      <c r="F17" s="195"/>
      <c r="G17" s="195"/>
      <c r="H17" s="195"/>
      <c r="I17" s="195"/>
      <c r="J17" s="195"/>
      <c r="K17" s="195"/>
      <c r="L17" s="195"/>
      <c r="M17" s="195"/>
      <c r="P17" s="17"/>
    </row>
    <row r="18" spans="2:16" x14ac:dyDescent="0.25">
      <c r="B18" s="12"/>
      <c r="C18" s="24"/>
      <c r="D18" s="24"/>
      <c r="E18" s="24"/>
      <c r="P18" s="17"/>
    </row>
    <row r="19" spans="2:16" x14ac:dyDescent="0.25">
      <c r="B19" s="12"/>
      <c r="C19" s="24"/>
      <c r="D19" s="24"/>
      <c r="P19" s="17"/>
    </row>
    <row r="20" spans="2:16" x14ac:dyDescent="0.25">
      <c r="B20" s="12"/>
      <c r="F20" s="190" t="s">
        <v>76</v>
      </c>
      <c r="G20" s="190"/>
      <c r="H20" s="190"/>
      <c r="I20" s="190"/>
      <c r="J20" s="190"/>
      <c r="K20" s="190"/>
      <c r="L20" s="190"/>
      <c r="P20" s="17"/>
    </row>
    <row r="21" spans="2:16" ht="24" x14ac:dyDescent="0.25">
      <c r="B21" s="12"/>
      <c r="F21" s="116" t="s">
        <v>9</v>
      </c>
      <c r="G21" s="108" t="s">
        <v>7</v>
      </c>
      <c r="H21" s="109" t="s">
        <v>10</v>
      </c>
      <c r="I21" s="117" t="s">
        <v>8</v>
      </c>
      <c r="J21" s="109" t="s">
        <v>10</v>
      </c>
      <c r="K21" s="118" t="s">
        <v>1</v>
      </c>
      <c r="L21" s="109" t="s">
        <v>10</v>
      </c>
      <c r="P21" s="17"/>
    </row>
    <row r="22" spans="2:16" x14ac:dyDescent="0.25">
      <c r="B22" s="12"/>
      <c r="F22" s="25" t="s">
        <v>5</v>
      </c>
      <c r="G22" s="28">
        <v>1803.1620000000003</v>
      </c>
      <c r="H22" s="30">
        <f>+G22/G25</f>
        <v>0.80145591410657924</v>
      </c>
      <c r="I22" s="28">
        <v>214.87700000000001</v>
      </c>
      <c r="J22" s="30">
        <f>+I22/I25</f>
        <v>1.959790176943579E-2</v>
      </c>
      <c r="K22" s="29">
        <f>+I22+G22</f>
        <v>2018.0390000000002</v>
      </c>
      <c r="L22" s="30">
        <f>+K22/K25</f>
        <v>0.15271810266332808</v>
      </c>
      <c r="P22" s="17"/>
    </row>
    <row r="23" spans="2:16" x14ac:dyDescent="0.25">
      <c r="B23" s="12"/>
      <c r="F23" s="25" t="s">
        <v>74</v>
      </c>
      <c r="G23" s="28">
        <v>404.28300000000002</v>
      </c>
      <c r="H23" s="30">
        <f>+G23/G25</f>
        <v>0.17969267393764407</v>
      </c>
      <c r="I23" s="28">
        <v>1964.7839999999997</v>
      </c>
      <c r="J23" s="30">
        <f>+I23/I25</f>
        <v>0.17919853604694372</v>
      </c>
      <c r="K23" s="29">
        <f>+I23+G23</f>
        <v>2369.0669999999996</v>
      </c>
      <c r="L23" s="30">
        <f>+K23/K25</f>
        <v>0.17928266863143008</v>
      </c>
      <c r="P23" s="17"/>
    </row>
    <row r="24" spans="2:16" ht="15" customHeight="1" x14ac:dyDescent="0.25">
      <c r="B24" s="12"/>
      <c r="F24" s="25" t="s">
        <v>6</v>
      </c>
      <c r="G24" s="28">
        <v>42.413000000000004</v>
      </c>
      <c r="H24" s="30">
        <f>+G24/G25</f>
        <v>1.8851411955776765E-2</v>
      </c>
      <c r="I24" s="28">
        <v>8784.6249999999964</v>
      </c>
      <c r="J24" s="30">
        <f>+I24/I25</f>
        <v>0.80120356218362043</v>
      </c>
      <c r="K24" s="29">
        <f>+I24+G24</f>
        <v>8827.0379999999968</v>
      </c>
      <c r="L24" s="30">
        <f>+K24/K25</f>
        <v>0.66799922870524187</v>
      </c>
      <c r="P24" s="17"/>
    </row>
    <row r="25" spans="2:16" x14ac:dyDescent="0.25">
      <c r="B25" s="12"/>
      <c r="F25" s="119" t="s">
        <v>1</v>
      </c>
      <c r="G25" s="120">
        <f t="shared" ref="G25:L25" si="1">SUM(G22:G24)</f>
        <v>2249.8580000000002</v>
      </c>
      <c r="H25" s="121">
        <f t="shared" si="1"/>
        <v>1</v>
      </c>
      <c r="I25" s="120">
        <f t="shared" si="1"/>
        <v>10964.285999999996</v>
      </c>
      <c r="J25" s="121">
        <f t="shared" si="1"/>
        <v>1</v>
      </c>
      <c r="K25" s="120">
        <f t="shared" si="1"/>
        <v>13214.143999999997</v>
      </c>
      <c r="L25" s="121">
        <f t="shared" si="1"/>
        <v>1</v>
      </c>
      <c r="P25" s="17"/>
    </row>
    <row r="26" spans="2:16" x14ac:dyDescent="0.25">
      <c r="B26" s="12"/>
      <c r="F26" s="195" t="s">
        <v>11</v>
      </c>
      <c r="G26" s="195"/>
      <c r="H26" s="195"/>
      <c r="I26" s="195"/>
      <c r="J26" s="195"/>
      <c r="K26" s="195"/>
      <c r="L26" s="195"/>
      <c r="P26" s="17"/>
    </row>
    <row r="27" spans="2:16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9" spans="2:16" x14ac:dyDescent="0.25">
      <c r="B29" s="18" t="s">
        <v>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2:16" x14ac:dyDescent="0.25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/>
    </row>
    <row r="31" spans="2:16" x14ac:dyDescent="0.25">
      <c r="B31" s="12"/>
      <c r="C31" s="11"/>
      <c r="D31" s="11"/>
      <c r="E31" s="11"/>
      <c r="F31" s="208" t="s">
        <v>77</v>
      </c>
      <c r="G31" s="208"/>
      <c r="H31" s="208"/>
      <c r="I31" s="208"/>
      <c r="J31" s="208"/>
      <c r="K31" s="208"/>
      <c r="L31" s="208"/>
      <c r="M31" s="11"/>
      <c r="N31" s="11"/>
      <c r="O31" s="11"/>
      <c r="P31" s="13"/>
    </row>
    <row r="32" spans="2:16" x14ac:dyDescent="0.25">
      <c r="B32" s="12"/>
      <c r="D32" s="11"/>
      <c r="E32" s="11"/>
      <c r="F32" s="207" t="s">
        <v>23</v>
      </c>
      <c r="G32" s="207"/>
      <c r="H32" s="108" t="s">
        <v>110</v>
      </c>
      <c r="I32" s="108" t="s">
        <v>19</v>
      </c>
      <c r="J32" s="108" t="s">
        <v>20</v>
      </c>
      <c r="K32" s="108" t="s">
        <v>21</v>
      </c>
      <c r="L32" s="108" t="s">
        <v>22</v>
      </c>
      <c r="M32" s="11"/>
      <c r="N32" s="11"/>
      <c r="O32" s="11"/>
      <c r="P32" s="13"/>
    </row>
    <row r="33" spans="2:16" x14ac:dyDescent="0.25">
      <c r="B33" s="12"/>
      <c r="D33" s="11"/>
      <c r="E33" s="11"/>
      <c r="F33" s="214" t="s">
        <v>161</v>
      </c>
      <c r="G33" s="215"/>
      <c r="H33" s="167" t="s">
        <v>96</v>
      </c>
      <c r="I33" s="168" t="s">
        <v>89</v>
      </c>
      <c r="J33" s="168" t="s">
        <v>18</v>
      </c>
      <c r="K33" s="167" t="s">
        <v>17</v>
      </c>
      <c r="L33" s="25" t="s">
        <v>5</v>
      </c>
      <c r="M33" s="11"/>
      <c r="O33" s="11"/>
      <c r="P33" s="13"/>
    </row>
    <row r="34" spans="2:16" x14ac:dyDescent="0.25">
      <c r="B34" s="12"/>
      <c r="D34" s="11"/>
      <c r="E34" s="11"/>
      <c r="F34" s="214" t="s">
        <v>162</v>
      </c>
      <c r="G34" s="215"/>
      <c r="H34" s="167" t="s">
        <v>96</v>
      </c>
      <c r="I34" s="168" t="s">
        <v>163</v>
      </c>
      <c r="J34" s="168" t="s">
        <v>33</v>
      </c>
      <c r="K34" s="167" t="s">
        <v>35</v>
      </c>
      <c r="L34" s="25" t="s">
        <v>34</v>
      </c>
      <c r="M34" s="11"/>
      <c r="O34" s="11"/>
      <c r="P34" s="13"/>
    </row>
    <row r="35" spans="2:16" x14ac:dyDescent="0.25">
      <c r="B35" s="12"/>
      <c r="C35" s="11"/>
      <c r="D35" s="11"/>
      <c r="E35" s="11"/>
      <c r="F35" s="166" t="s">
        <v>112</v>
      </c>
      <c r="G35" s="166"/>
      <c r="H35" s="166"/>
      <c r="I35" s="166"/>
      <c r="J35" s="166"/>
      <c r="K35" s="166"/>
      <c r="L35" s="166"/>
      <c r="M35" s="11"/>
      <c r="O35" s="11"/>
      <c r="P35" s="13"/>
    </row>
    <row r="36" spans="2:16" x14ac:dyDescent="0.25"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3"/>
    </row>
    <row r="37" spans="2:16" x14ac:dyDescent="0.25"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3"/>
    </row>
    <row r="38" spans="2:16" x14ac:dyDescent="0.25"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3"/>
    </row>
    <row r="39" spans="2:16" x14ac:dyDescent="0.25"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3"/>
    </row>
    <row r="40" spans="2:16" x14ac:dyDescent="0.2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</row>
    <row r="42" spans="2:16" x14ac:dyDescent="0.25">
      <c r="B42" s="18" t="s">
        <v>24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</row>
    <row r="43" spans="2:16" x14ac:dyDescent="0.25"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3"/>
    </row>
    <row r="44" spans="2:16" x14ac:dyDescent="0.25"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3"/>
    </row>
    <row r="45" spans="2:16" x14ac:dyDescent="0.25">
      <c r="B45" s="12"/>
      <c r="C45" s="11"/>
      <c r="D45" s="11"/>
      <c r="E45" s="11"/>
      <c r="F45" s="190" t="s">
        <v>78</v>
      </c>
      <c r="G45" s="190"/>
      <c r="H45" s="190"/>
      <c r="I45" s="190"/>
      <c r="J45" s="190"/>
      <c r="K45" s="190"/>
      <c r="L45" s="190"/>
      <c r="M45" s="11"/>
      <c r="N45" s="11"/>
      <c r="O45" s="11"/>
      <c r="P45" s="13"/>
    </row>
    <row r="46" spans="2:16" x14ac:dyDescent="0.25">
      <c r="B46" s="12"/>
      <c r="C46" s="11"/>
      <c r="D46" s="11"/>
      <c r="E46" s="11"/>
      <c r="F46" s="116" t="s">
        <v>28</v>
      </c>
      <c r="G46" s="197" t="s">
        <v>23</v>
      </c>
      <c r="H46" s="197"/>
      <c r="I46" s="116" t="s">
        <v>19</v>
      </c>
      <c r="J46" s="116" t="s">
        <v>29</v>
      </c>
      <c r="K46" s="116" t="s">
        <v>30</v>
      </c>
      <c r="L46" s="116" t="s">
        <v>31</v>
      </c>
      <c r="M46" s="11"/>
      <c r="N46" s="11"/>
      <c r="O46" s="11"/>
      <c r="P46" s="13"/>
    </row>
    <row r="47" spans="2:16" ht="16.5" customHeight="1" x14ac:dyDescent="0.25">
      <c r="B47" s="12"/>
      <c r="C47" s="11"/>
      <c r="D47" s="11"/>
      <c r="E47" s="11"/>
      <c r="F47" s="171" t="s">
        <v>186</v>
      </c>
      <c r="G47" s="213" t="s">
        <v>187</v>
      </c>
      <c r="H47" s="213"/>
      <c r="I47" s="171" t="s">
        <v>190</v>
      </c>
      <c r="J47" s="171" t="s">
        <v>173</v>
      </c>
      <c r="K47" s="171" t="s">
        <v>191</v>
      </c>
      <c r="L47" s="171" t="s">
        <v>55</v>
      </c>
      <c r="M47" s="11"/>
      <c r="N47" s="11"/>
      <c r="O47" s="11"/>
      <c r="P47" s="13"/>
    </row>
    <row r="48" spans="2:16" x14ac:dyDescent="0.25">
      <c r="B48" s="12"/>
      <c r="C48" s="11"/>
      <c r="D48" s="11"/>
      <c r="E48" s="11"/>
      <c r="F48" s="171" t="s">
        <v>186</v>
      </c>
      <c r="G48" s="213" t="s">
        <v>188</v>
      </c>
      <c r="H48" s="213"/>
      <c r="I48" s="171" t="s">
        <v>192</v>
      </c>
      <c r="J48" s="171" t="s">
        <v>173</v>
      </c>
      <c r="K48" s="171" t="s">
        <v>191</v>
      </c>
      <c r="L48" s="171" t="s">
        <v>55</v>
      </c>
      <c r="M48" s="11"/>
      <c r="N48" s="11"/>
      <c r="O48" s="11"/>
      <c r="P48" s="13"/>
    </row>
    <row r="49" spans="2:16" x14ac:dyDescent="0.25">
      <c r="B49" s="12"/>
      <c r="C49" s="11"/>
      <c r="D49" s="11"/>
      <c r="E49" s="11"/>
      <c r="F49" s="171" t="s">
        <v>186</v>
      </c>
      <c r="G49" s="213" t="s">
        <v>189</v>
      </c>
      <c r="H49" s="213"/>
      <c r="I49" s="171" t="s">
        <v>193</v>
      </c>
      <c r="J49" s="171" t="s">
        <v>173</v>
      </c>
      <c r="K49" s="171" t="s">
        <v>191</v>
      </c>
      <c r="L49" s="171" t="s">
        <v>55</v>
      </c>
      <c r="M49" s="11"/>
      <c r="N49" s="11"/>
      <c r="O49" s="11"/>
      <c r="P49" s="13"/>
    </row>
    <row r="50" spans="2:16" x14ac:dyDescent="0.25">
      <c r="B50" s="12"/>
      <c r="C50" s="11"/>
      <c r="D50" s="11"/>
      <c r="E50" s="11"/>
      <c r="F50" s="195" t="s">
        <v>32</v>
      </c>
      <c r="G50" s="195"/>
      <c r="H50" s="195"/>
      <c r="I50" s="195"/>
      <c r="J50" s="195"/>
      <c r="K50" s="195"/>
      <c r="L50" s="195"/>
      <c r="M50" s="11"/>
      <c r="N50" s="11"/>
      <c r="O50" s="11"/>
      <c r="P50" s="13"/>
    </row>
    <row r="51" spans="2:16" x14ac:dyDescent="0.25"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</row>
    <row r="52" spans="2:16" x14ac:dyDescent="0.25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</row>
  </sheetData>
  <mergeCells count="20">
    <mergeCell ref="E17:M17"/>
    <mergeCell ref="F20:L20"/>
    <mergeCell ref="F26:L26"/>
    <mergeCell ref="F45:L45"/>
    <mergeCell ref="F31:L31"/>
    <mergeCell ref="F32:G32"/>
    <mergeCell ref="B1:P2"/>
    <mergeCell ref="E9:M9"/>
    <mergeCell ref="E11:E12"/>
    <mergeCell ref="F11:G11"/>
    <mergeCell ref="H11:I11"/>
    <mergeCell ref="J11:K11"/>
    <mergeCell ref="L11:M11"/>
    <mergeCell ref="F33:G33"/>
    <mergeCell ref="F34:G34"/>
    <mergeCell ref="G47:H47"/>
    <mergeCell ref="G48:H48"/>
    <mergeCell ref="F50:L50"/>
    <mergeCell ref="G46:H46"/>
    <mergeCell ref="G49:H49"/>
  </mergeCells>
  <pageMargins left="0.7" right="0.7" top="0.75" bottom="0.75" header="0.3" footer="0.3"/>
  <ignoredErrors>
    <ignoredError sqref="L13 K22:K25 L15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A5" sqref="A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10" t="s">
        <v>198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6" ht="15" customHeight="1" x14ac:dyDescent="0.25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+B42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8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2:16" x14ac:dyDescent="0.25">
      <c r="B8" s="12"/>
      <c r="C8" s="11"/>
      <c r="N8" s="11"/>
      <c r="P8" s="17"/>
    </row>
    <row r="9" spans="2:16" x14ac:dyDescent="0.25">
      <c r="B9" s="12"/>
      <c r="E9" s="209" t="s">
        <v>76</v>
      </c>
      <c r="F9" s="209"/>
      <c r="G9" s="209"/>
      <c r="H9" s="209"/>
      <c r="I9" s="209"/>
      <c r="J9" s="209"/>
      <c r="K9" s="209"/>
      <c r="L9" s="209"/>
      <c r="M9" s="209"/>
      <c r="P9" s="17"/>
    </row>
    <row r="10" spans="2:16" x14ac:dyDescent="0.25">
      <c r="B10" s="12"/>
      <c r="E10" s="27"/>
      <c r="F10" s="27"/>
      <c r="G10" s="27"/>
      <c r="H10" s="27"/>
      <c r="I10" s="27" t="s">
        <v>14</v>
      </c>
      <c r="J10" s="27"/>
      <c r="K10" s="27"/>
      <c r="L10" s="27"/>
      <c r="M10" s="27"/>
      <c r="P10" s="17"/>
    </row>
    <row r="11" spans="2:16" x14ac:dyDescent="0.25">
      <c r="B11" s="12"/>
      <c r="E11" s="207" t="s">
        <v>12</v>
      </c>
      <c r="F11" s="193" t="s">
        <v>5</v>
      </c>
      <c r="G11" s="193"/>
      <c r="H11" s="193" t="s">
        <v>74</v>
      </c>
      <c r="I11" s="193"/>
      <c r="J11" s="193" t="s">
        <v>6</v>
      </c>
      <c r="K11" s="193"/>
      <c r="L11" s="193" t="s">
        <v>1</v>
      </c>
      <c r="M11" s="193"/>
      <c r="P11" s="17"/>
    </row>
    <row r="12" spans="2:16" x14ac:dyDescent="0.25">
      <c r="B12" s="12"/>
      <c r="E12" s="207"/>
      <c r="F12" s="108" t="s">
        <v>13</v>
      </c>
      <c r="G12" s="109" t="s">
        <v>10</v>
      </c>
      <c r="H12" s="108" t="s">
        <v>13</v>
      </c>
      <c r="I12" s="109" t="s">
        <v>10</v>
      </c>
      <c r="J12" s="108" t="s">
        <v>13</v>
      </c>
      <c r="K12" s="109" t="s">
        <v>10</v>
      </c>
      <c r="L12" s="108" t="s">
        <v>13</v>
      </c>
      <c r="M12" s="109" t="s">
        <v>10</v>
      </c>
      <c r="P12" s="17"/>
    </row>
    <row r="13" spans="2:16" x14ac:dyDescent="0.25">
      <c r="B13" s="12"/>
      <c r="E13" s="25" t="s">
        <v>7</v>
      </c>
      <c r="F13" s="28">
        <v>580.38899999999978</v>
      </c>
      <c r="G13" s="26">
        <f>+F13/F15</f>
        <v>0.91923444248578112</v>
      </c>
      <c r="H13" s="28">
        <v>85.003</v>
      </c>
      <c r="I13" s="26">
        <f>+H13/H15</f>
        <v>0.17358036691552448</v>
      </c>
      <c r="J13" s="28">
        <v>163.13199999999995</v>
      </c>
      <c r="K13" s="26">
        <f>+J13/J15</f>
        <v>0.1169462023955289</v>
      </c>
      <c r="L13" s="28">
        <f>+J13+H13+F13</f>
        <v>828.52399999999966</v>
      </c>
      <c r="M13" s="26">
        <f>+L13/L15</f>
        <v>0.32929958001112059</v>
      </c>
      <c r="P13" s="17"/>
    </row>
    <row r="14" spans="2:16" x14ac:dyDescent="0.25">
      <c r="B14" s="12"/>
      <c r="E14" s="25" t="s">
        <v>8</v>
      </c>
      <c r="F14" s="28">
        <v>50.993999999999993</v>
      </c>
      <c r="G14" s="26">
        <f>+F14/F15</f>
        <v>8.0765557514218794E-2</v>
      </c>
      <c r="H14" s="28">
        <v>404.70100000000002</v>
      </c>
      <c r="I14" s="26">
        <f>+H14/H15</f>
        <v>0.82641963308447552</v>
      </c>
      <c r="J14" s="28">
        <v>1231.8000000000002</v>
      </c>
      <c r="K14" s="26">
        <f>+J14/J15</f>
        <v>0.883053797604471</v>
      </c>
      <c r="L14" s="28">
        <f>+J14+H14+F14</f>
        <v>1687.4950000000001</v>
      </c>
      <c r="M14" s="26">
        <f>+L14/L15</f>
        <v>0.67070041998887919</v>
      </c>
      <c r="P14" s="17"/>
    </row>
    <row r="15" spans="2:16" x14ac:dyDescent="0.25">
      <c r="B15" s="12"/>
      <c r="E15" s="89" t="s">
        <v>1</v>
      </c>
      <c r="F15" s="90">
        <f t="shared" ref="F15:K15" si="0">+F14+F13</f>
        <v>631.38299999999981</v>
      </c>
      <c r="G15" s="91">
        <f t="shared" si="0"/>
        <v>0.99999999999999989</v>
      </c>
      <c r="H15" s="90">
        <f t="shared" si="0"/>
        <v>489.70400000000001</v>
      </c>
      <c r="I15" s="91">
        <f t="shared" si="0"/>
        <v>1</v>
      </c>
      <c r="J15" s="90">
        <f t="shared" si="0"/>
        <v>1394.9320000000002</v>
      </c>
      <c r="K15" s="91">
        <f t="shared" si="0"/>
        <v>0.99999999999999989</v>
      </c>
      <c r="L15" s="90">
        <f>+J15+H15+F15</f>
        <v>2516.0190000000002</v>
      </c>
      <c r="M15" s="91">
        <f>+M14+M13</f>
        <v>0.99999999999999978</v>
      </c>
      <c r="P15" s="17"/>
    </row>
    <row r="16" spans="2:16" x14ac:dyDescent="0.25">
      <c r="B16" s="12"/>
      <c r="E16" s="113" t="s">
        <v>2</v>
      </c>
      <c r="F16" s="114">
        <f>+F15/L15</f>
        <v>0.25094524325929168</v>
      </c>
      <c r="G16" s="115"/>
      <c r="H16" s="114">
        <f>+H15/L15</f>
        <v>0.19463446023261349</v>
      </c>
      <c r="I16" s="115"/>
      <c r="J16" s="114">
        <f>+J15/L15</f>
        <v>0.55442029650809477</v>
      </c>
      <c r="K16" s="115"/>
      <c r="L16" s="114">
        <f>+J16+H16+F16</f>
        <v>0.99999999999999989</v>
      </c>
      <c r="M16" s="114"/>
      <c r="P16" s="17"/>
    </row>
    <row r="17" spans="2:16" x14ac:dyDescent="0.25">
      <c r="B17" s="12"/>
      <c r="E17" s="195" t="s">
        <v>15</v>
      </c>
      <c r="F17" s="195"/>
      <c r="G17" s="195"/>
      <c r="H17" s="195"/>
      <c r="I17" s="195"/>
      <c r="J17" s="195"/>
      <c r="K17" s="195"/>
      <c r="L17" s="195"/>
      <c r="M17" s="195"/>
      <c r="P17" s="17"/>
    </row>
    <row r="18" spans="2:16" x14ac:dyDescent="0.25">
      <c r="B18" s="12"/>
      <c r="C18" s="24"/>
      <c r="D18" s="24"/>
      <c r="E18" s="24"/>
      <c r="P18" s="17"/>
    </row>
    <row r="19" spans="2:16" x14ac:dyDescent="0.25">
      <c r="B19" s="12"/>
      <c r="C19" s="24"/>
      <c r="D19" s="24"/>
      <c r="P19" s="17"/>
    </row>
    <row r="20" spans="2:16" x14ac:dyDescent="0.25">
      <c r="B20" s="12"/>
      <c r="F20" s="190" t="s">
        <v>76</v>
      </c>
      <c r="G20" s="190"/>
      <c r="H20" s="190"/>
      <c r="I20" s="190"/>
      <c r="J20" s="190"/>
      <c r="K20" s="190"/>
      <c r="L20" s="190"/>
      <c r="P20" s="17"/>
    </row>
    <row r="21" spans="2:16" ht="24" x14ac:dyDescent="0.25">
      <c r="B21" s="12"/>
      <c r="F21" s="116" t="s">
        <v>9</v>
      </c>
      <c r="G21" s="108" t="s">
        <v>7</v>
      </c>
      <c r="H21" s="109" t="s">
        <v>10</v>
      </c>
      <c r="I21" s="117" t="s">
        <v>8</v>
      </c>
      <c r="J21" s="109" t="s">
        <v>10</v>
      </c>
      <c r="K21" s="118" t="s">
        <v>1</v>
      </c>
      <c r="L21" s="109" t="s">
        <v>10</v>
      </c>
      <c r="P21" s="17"/>
    </row>
    <row r="22" spans="2:16" x14ac:dyDescent="0.25">
      <c r="B22" s="12"/>
      <c r="F22" s="25" t="s">
        <v>5</v>
      </c>
      <c r="G22" s="28">
        <v>580.38899999999978</v>
      </c>
      <c r="H22" s="30">
        <f>+G22/G25</f>
        <v>0.7005095808932511</v>
      </c>
      <c r="I22" s="28">
        <v>50.993999999999993</v>
      </c>
      <c r="J22" s="30">
        <f>+I22/I25</f>
        <v>3.021875620372208E-2</v>
      </c>
      <c r="K22" s="29">
        <f>+I22+G22</f>
        <v>631.38299999999981</v>
      </c>
      <c r="L22" s="30">
        <f>+K22/K25</f>
        <v>0.25094524325929168</v>
      </c>
      <c r="P22" s="17"/>
    </row>
    <row r="23" spans="2:16" x14ac:dyDescent="0.25">
      <c r="B23" s="12"/>
      <c r="F23" s="25" t="s">
        <v>74</v>
      </c>
      <c r="G23" s="28">
        <v>85.003</v>
      </c>
      <c r="H23" s="30">
        <f>+G23/G25</f>
        <v>0.10259570030560373</v>
      </c>
      <c r="I23" s="28">
        <v>404.70100000000002</v>
      </c>
      <c r="J23" s="30">
        <f>+I23/I25</f>
        <v>0.23982352540303822</v>
      </c>
      <c r="K23" s="29">
        <f>+I23+G23</f>
        <v>489.70400000000001</v>
      </c>
      <c r="L23" s="30">
        <f>+K23/K25</f>
        <v>0.19463446023261349</v>
      </c>
      <c r="P23" s="17"/>
    </row>
    <row r="24" spans="2:16" ht="15" customHeight="1" x14ac:dyDescent="0.25">
      <c r="B24" s="12"/>
      <c r="F24" s="25" t="s">
        <v>6</v>
      </c>
      <c r="G24" s="28">
        <v>163.13199999999995</v>
      </c>
      <c r="H24" s="30">
        <f>+G24/G25</f>
        <v>0.19689471880114515</v>
      </c>
      <c r="I24" s="28">
        <v>1231.8000000000002</v>
      </c>
      <c r="J24" s="30">
        <f>+I24/I25</f>
        <v>0.72995771839323975</v>
      </c>
      <c r="K24" s="29">
        <f>+I24+G24</f>
        <v>1394.9320000000002</v>
      </c>
      <c r="L24" s="30">
        <f>+K24/K25</f>
        <v>0.55442029650809477</v>
      </c>
      <c r="P24" s="17"/>
    </row>
    <row r="25" spans="2:16" x14ac:dyDescent="0.25">
      <c r="B25" s="12"/>
      <c r="F25" s="123" t="s">
        <v>1</v>
      </c>
      <c r="G25" s="124">
        <f>SUM(G22:G24)</f>
        <v>828.52399999999977</v>
      </c>
      <c r="H25" s="125">
        <f t="shared" ref="H25:L25" si="1">SUM(H22:H24)</f>
        <v>1</v>
      </c>
      <c r="I25" s="124">
        <f>SUM(I22:I24)</f>
        <v>1687.4950000000001</v>
      </c>
      <c r="J25" s="125">
        <f t="shared" si="1"/>
        <v>1</v>
      </c>
      <c r="K25" s="124">
        <f>SUM(K22:K24)</f>
        <v>2516.0190000000002</v>
      </c>
      <c r="L25" s="125">
        <f t="shared" si="1"/>
        <v>1</v>
      </c>
      <c r="P25" s="17"/>
    </row>
    <row r="26" spans="2:16" x14ac:dyDescent="0.25">
      <c r="B26" s="12"/>
      <c r="F26" s="195" t="s">
        <v>11</v>
      </c>
      <c r="G26" s="195"/>
      <c r="H26" s="195"/>
      <c r="I26" s="195"/>
      <c r="J26" s="195"/>
      <c r="K26" s="195"/>
      <c r="L26" s="195"/>
      <c r="P26" s="17"/>
    </row>
    <row r="27" spans="2:16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9" spans="2:16" x14ac:dyDescent="0.25">
      <c r="B29" s="18" t="s">
        <v>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2:16" x14ac:dyDescent="0.25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/>
    </row>
    <row r="31" spans="2:16" x14ac:dyDescent="0.25">
      <c r="B31" s="12"/>
      <c r="C31" s="11"/>
      <c r="D31" s="11"/>
      <c r="E31" s="11"/>
      <c r="F31" s="208" t="s">
        <v>77</v>
      </c>
      <c r="G31" s="208"/>
      <c r="H31" s="208"/>
      <c r="I31" s="208"/>
      <c r="J31" s="208"/>
      <c r="K31" s="208"/>
      <c r="L31" s="208"/>
      <c r="M31" s="11"/>
      <c r="N31" s="11"/>
      <c r="O31" s="11"/>
      <c r="P31" s="13"/>
    </row>
    <row r="32" spans="2:16" x14ac:dyDescent="0.25">
      <c r="B32" s="12"/>
      <c r="C32" s="11"/>
      <c r="D32" s="11"/>
      <c r="E32" s="11"/>
      <c r="F32" s="207" t="s">
        <v>23</v>
      </c>
      <c r="G32" s="207"/>
      <c r="H32" s="108" t="s">
        <v>110</v>
      </c>
      <c r="I32" s="108" t="s">
        <v>19</v>
      </c>
      <c r="J32" s="108" t="s">
        <v>20</v>
      </c>
      <c r="K32" s="108" t="s">
        <v>21</v>
      </c>
      <c r="L32" s="108" t="s">
        <v>22</v>
      </c>
      <c r="M32" s="11"/>
      <c r="N32" s="11"/>
      <c r="O32" s="11"/>
      <c r="P32" s="13"/>
    </row>
    <row r="33" spans="2:16" x14ac:dyDescent="0.25">
      <c r="B33" s="12"/>
      <c r="C33" s="11"/>
      <c r="D33" s="11"/>
      <c r="E33" s="11"/>
      <c r="F33" s="214" t="s">
        <v>164</v>
      </c>
      <c r="G33" s="215"/>
      <c r="H33" s="167" t="s">
        <v>97</v>
      </c>
      <c r="I33" s="168" t="s">
        <v>89</v>
      </c>
      <c r="J33" s="168" t="s">
        <v>18</v>
      </c>
      <c r="K33" s="167" t="s">
        <v>17</v>
      </c>
      <c r="L33" s="25" t="s">
        <v>5</v>
      </c>
      <c r="M33" s="11"/>
      <c r="N33" s="11"/>
      <c r="O33" s="11"/>
      <c r="P33" s="13"/>
    </row>
    <row r="34" spans="2:16" x14ac:dyDescent="0.25">
      <c r="B34" s="12"/>
      <c r="C34" s="11"/>
      <c r="D34" s="11"/>
      <c r="E34" s="11"/>
      <c r="F34" s="166" t="s">
        <v>112</v>
      </c>
      <c r="G34" s="166"/>
      <c r="H34" s="166"/>
      <c r="I34" s="166"/>
      <c r="J34" s="166"/>
      <c r="K34" s="166"/>
      <c r="L34" s="166"/>
      <c r="M34" s="11"/>
      <c r="N34" s="11"/>
      <c r="O34" s="11"/>
      <c r="P34" s="13"/>
    </row>
    <row r="35" spans="2:16" x14ac:dyDescent="0.25">
      <c r="B35" s="12"/>
      <c r="C35" s="11"/>
      <c r="D35" s="11"/>
      <c r="O35" s="11"/>
      <c r="P35" s="13"/>
    </row>
    <row r="36" spans="2:16" x14ac:dyDescent="0.25"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3"/>
    </row>
    <row r="37" spans="2:16" x14ac:dyDescent="0.25"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3"/>
    </row>
    <row r="38" spans="2:16" x14ac:dyDescent="0.25"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3"/>
    </row>
    <row r="39" spans="2:16" x14ac:dyDescent="0.25"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3"/>
    </row>
    <row r="40" spans="2:16" x14ac:dyDescent="0.2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</row>
    <row r="42" spans="2:16" x14ac:dyDescent="0.25">
      <c r="B42" s="18" t="s">
        <v>24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</row>
    <row r="43" spans="2:16" x14ac:dyDescent="0.25"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3"/>
    </row>
    <row r="44" spans="2:16" x14ac:dyDescent="0.25"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3"/>
    </row>
    <row r="45" spans="2:16" x14ac:dyDescent="0.25">
      <c r="B45" s="12"/>
      <c r="C45" s="11"/>
      <c r="D45" s="11"/>
      <c r="E45" s="11"/>
      <c r="F45" s="190" t="s">
        <v>78</v>
      </c>
      <c r="G45" s="190"/>
      <c r="H45" s="190"/>
      <c r="I45" s="190"/>
      <c r="J45" s="190"/>
      <c r="K45" s="190"/>
      <c r="L45" s="190"/>
      <c r="M45" s="11"/>
      <c r="N45" s="11"/>
      <c r="O45" s="11"/>
      <c r="P45" s="13"/>
    </row>
    <row r="46" spans="2:16" x14ac:dyDescent="0.25">
      <c r="B46" s="12"/>
      <c r="C46" s="11"/>
      <c r="D46" s="11"/>
      <c r="E46" s="11"/>
      <c r="F46" s="116" t="s">
        <v>28</v>
      </c>
      <c r="G46" s="197" t="s">
        <v>23</v>
      </c>
      <c r="H46" s="197"/>
      <c r="I46" s="116" t="s">
        <v>19</v>
      </c>
      <c r="J46" s="116" t="s">
        <v>29</v>
      </c>
      <c r="K46" s="116" t="s">
        <v>30</v>
      </c>
      <c r="L46" s="116" t="s">
        <v>31</v>
      </c>
      <c r="M46" s="11"/>
      <c r="N46" s="11"/>
      <c r="O46" s="11"/>
      <c r="P46" s="13"/>
    </row>
    <row r="47" spans="2:16" x14ac:dyDescent="0.25">
      <c r="B47" s="14"/>
      <c r="C47" s="15"/>
      <c r="D47" s="15"/>
      <c r="E47" s="15"/>
      <c r="F47" s="172" t="s">
        <v>194</v>
      </c>
      <c r="G47" s="15"/>
      <c r="H47" s="15"/>
      <c r="I47" s="15"/>
      <c r="J47" s="15"/>
      <c r="K47" s="15"/>
      <c r="L47" s="15"/>
      <c r="M47" s="15"/>
      <c r="N47" s="15"/>
      <c r="O47" s="15"/>
      <c r="P47" s="16"/>
    </row>
  </sheetData>
  <mergeCells count="15">
    <mergeCell ref="B1:P2"/>
    <mergeCell ref="E9:M9"/>
    <mergeCell ref="E11:E12"/>
    <mergeCell ref="F11:G11"/>
    <mergeCell ref="H11:I11"/>
    <mergeCell ref="J11:K11"/>
    <mergeCell ref="L11:M11"/>
    <mergeCell ref="G46:H46"/>
    <mergeCell ref="E17:M17"/>
    <mergeCell ref="F20:L20"/>
    <mergeCell ref="F26:L26"/>
    <mergeCell ref="F45:L45"/>
    <mergeCell ref="F31:L31"/>
    <mergeCell ref="F32:G32"/>
    <mergeCell ref="F33:G33"/>
  </mergeCells>
  <pageMargins left="0.7" right="0.7" top="0.75" bottom="0.75" header="0.3" footer="0.3"/>
  <ignoredErrors>
    <ignoredError sqref="L13:L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RED VIAL 2012-2019</vt:lpstr>
      <vt:lpstr>perucamaras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perucamaras</cp:lastModifiedBy>
  <cp:lastPrinted>2016-11-30T16:13:15Z</cp:lastPrinted>
  <dcterms:created xsi:type="dcterms:W3CDTF">2016-09-29T15:08:51Z</dcterms:created>
  <dcterms:modified xsi:type="dcterms:W3CDTF">2020-12-15T14:42:38Z</dcterms:modified>
</cp:coreProperties>
</file>